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15480" windowHeight="1164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E212" i="1" l="1"/>
  <c r="F212" i="1" s="1"/>
  <c r="E92" i="1"/>
  <c r="E91" i="1"/>
  <c r="E90" i="1"/>
  <c r="F90" i="1" s="1"/>
  <c r="E89" i="1"/>
  <c r="F89" i="1" s="1"/>
  <c r="E88" i="1"/>
  <c r="E87" i="1"/>
  <c r="F87" i="1" s="1"/>
  <c r="E86" i="1"/>
  <c r="F86" i="1" s="1"/>
  <c r="E85" i="1"/>
  <c r="E84" i="1"/>
  <c r="F84" i="1" s="1"/>
  <c r="E83" i="1"/>
  <c r="F83" i="1" s="1"/>
  <c r="E82" i="1"/>
  <c r="E81" i="1"/>
  <c r="F81" i="1" s="1"/>
  <c r="E80" i="1"/>
  <c r="E79" i="1"/>
  <c r="F79" i="1" s="1"/>
  <c r="E78" i="1"/>
  <c r="E77" i="1"/>
  <c r="E76" i="1"/>
  <c r="F76" i="1" s="1"/>
  <c r="E75" i="1"/>
  <c r="F75" i="1" s="1"/>
  <c r="E74" i="1"/>
  <c r="E73" i="1"/>
  <c r="F73" i="1" s="1"/>
  <c r="E72" i="1"/>
  <c r="F72" i="1" s="1"/>
  <c r="E71" i="1"/>
  <c r="E70" i="1"/>
  <c r="F70" i="1" s="1"/>
  <c r="E69" i="1"/>
  <c r="F69" i="1" s="1"/>
  <c r="E68" i="1"/>
  <c r="E67" i="1"/>
  <c r="F67" i="1" s="1"/>
  <c r="E66" i="1"/>
  <c r="E65" i="1"/>
  <c r="F65" i="1" s="1"/>
  <c r="E64" i="1"/>
  <c r="E63" i="1"/>
  <c r="E62" i="1"/>
  <c r="F62" i="1" s="1"/>
  <c r="E61" i="1"/>
  <c r="F61" i="1" s="1"/>
  <c r="E60" i="1"/>
  <c r="E59" i="1"/>
  <c r="F59" i="1" s="1"/>
  <c r="E58" i="1"/>
  <c r="E57" i="1"/>
  <c r="F57" i="1" s="1"/>
  <c r="E56" i="1"/>
  <c r="F56" i="1" s="1"/>
  <c r="E55" i="1"/>
  <c r="F55" i="1" s="1"/>
  <c r="E54" i="1"/>
  <c r="E53" i="1"/>
  <c r="F53" i="1" s="1"/>
  <c r="E52" i="1"/>
  <c r="F52" i="1" s="1"/>
  <c r="E51" i="1"/>
  <c r="E50" i="1"/>
  <c r="F50" i="1" s="1"/>
  <c r="E49" i="1"/>
  <c r="E48" i="1"/>
  <c r="E47" i="1"/>
  <c r="F47" i="1" s="1"/>
  <c r="E46" i="1"/>
  <c r="F46" i="1" s="1"/>
  <c r="E45" i="1"/>
  <c r="E44" i="1"/>
  <c r="F44" i="1" s="1"/>
  <c r="E43" i="1"/>
  <c r="F43" i="1" s="1"/>
  <c r="E42" i="1"/>
  <c r="E41" i="1"/>
  <c r="F41" i="1" s="1"/>
  <c r="E40" i="1"/>
  <c r="F40" i="1" s="1"/>
  <c r="E39" i="1"/>
  <c r="F39" i="1" s="1"/>
  <c r="E38" i="1"/>
  <c r="F38" i="1" s="1"/>
  <c r="E37" i="1"/>
  <c r="E36" i="1"/>
  <c r="F36" i="1" s="1"/>
  <c r="E35" i="1"/>
  <c r="F35" i="1" s="1"/>
  <c r="E34" i="1"/>
  <c r="F34" i="1" s="1"/>
  <c r="E33" i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E24" i="1"/>
  <c r="F24" i="1" s="1"/>
  <c r="E23" i="1"/>
  <c r="F23" i="1" s="1"/>
  <c r="E22" i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E13" i="1"/>
  <c r="F13" i="1" s="1"/>
  <c r="E12" i="1"/>
  <c r="E11" i="1"/>
  <c r="F11" i="1" s="1"/>
  <c r="E10" i="1"/>
  <c r="F10" i="1" s="1"/>
  <c r="E9" i="1"/>
  <c r="E8" i="1"/>
  <c r="F8" i="1" s="1"/>
  <c r="E7" i="1"/>
  <c r="F7" i="1" s="1"/>
  <c r="F9" i="1"/>
  <c r="F12" i="1"/>
  <c r="F14" i="1"/>
  <c r="F22" i="1"/>
  <c r="F25" i="1"/>
  <c r="F33" i="1"/>
  <c r="F37" i="1"/>
  <c r="F42" i="1"/>
  <c r="F45" i="1"/>
  <c r="F48" i="1"/>
  <c r="F49" i="1"/>
  <c r="F51" i="1"/>
  <c r="F54" i="1"/>
  <c r="F58" i="1"/>
  <c r="F60" i="1"/>
  <c r="F63" i="1"/>
  <c r="F64" i="1"/>
  <c r="F66" i="1"/>
  <c r="F68" i="1"/>
  <c r="F71" i="1"/>
  <c r="F74" i="1"/>
  <c r="F77" i="1"/>
  <c r="F78" i="1"/>
  <c r="F80" i="1"/>
  <c r="F82" i="1"/>
  <c r="F85" i="1"/>
  <c r="F88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3" i="1"/>
  <c r="F214" i="1"/>
  <c r="F215" i="1"/>
  <c r="F216" i="1"/>
  <c r="F217" i="1"/>
  <c r="E6" i="1"/>
  <c r="F6" i="1" s="1"/>
  <c r="E5" i="1" l="1"/>
  <c r="F5" i="1" s="1"/>
  <c r="B4" i="1" l="1"/>
  <c r="D4" i="1" s="1"/>
  <c r="E4" i="1" s="1"/>
</calcChain>
</file>

<file path=xl/sharedStrings.xml><?xml version="1.0" encoding="utf-8"?>
<sst xmlns="http://schemas.openxmlformats.org/spreadsheetml/2006/main" count="454" uniqueCount="238">
  <si>
    <t>кол-во</t>
  </si>
  <si>
    <t>№ п/п</t>
  </si>
  <si>
    <t>Объект Реализации</t>
  </si>
  <si>
    <t>ИТОГО к реализации</t>
  </si>
  <si>
    <t xml:space="preserve">Ед. изм. </t>
  </si>
  <si>
    <t>Контактор КМЭ 80А катушка 220В</t>
  </si>
  <si>
    <t>Контактор КМЭ 65А катушка 220В</t>
  </si>
  <si>
    <t>Стабилизатор напряжения 220B</t>
  </si>
  <si>
    <t>1ПСТ-10 150/240 Муфта с соединителем</t>
  </si>
  <si>
    <t>1ПКВТ-10 150/240 Муфта с наконечником</t>
  </si>
  <si>
    <t>1ПКНТ-10 150/240 Муфта с наконечником</t>
  </si>
  <si>
    <t>Муфта СТп 1-3х240</t>
  </si>
  <si>
    <t>Предохранитель плавкий ПН 2х400</t>
  </si>
  <si>
    <t>Изолятор опорный ИО 2820</t>
  </si>
  <si>
    <t>140-330-003 Шестерня</t>
  </si>
  <si>
    <t>КП 057-431-001 Полумуфта</t>
  </si>
  <si>
    <t>КП 140-210-003 Вал -шестерня</t>
  </si>
  <si>
    <t>КП 140-211-002 Колесо зубчатое</t>
  </si>
  <si>
    <t>КП 140-530-002-05 Втулка</t>
  </si>
  <si>
    <t>Подшипник 42509 (NJ2209)</t>
  </si>
  <si>
    <t>Шайба Н 20 ГОСТ 11371-78</t>
  </si>
  <si>
    <t>Шайба пружинная М 10Н ГОСТ 6402-70</t>
  </si>
  <si>
    <t>Шайба пружинная М 22 ГОСТ 21797-76</t>
  </si>
  <si>
    <t>10543143 Вставка фильтра LHM-250</t>
  </si>
  <si>
    <t>925.01.300СБ Блок в сборе</t>
  </si>
  <si>
    <t>Z-15GW2-B(A1.H1.8/75) Выключатель</t>
  </si>
  <si>
    <t>А\выкл. А 3144 400а</t>
  </si>
  <si>
    <t>Втулка браж д 132мм L 50мм</t>
  </si>
  <si>
    <t>Втулка браж д 56мм L 45мм</t>
  </si>
  <si>
    <t>Заклепки алюм. 3.2х10мм в упаковке</t>
  </si>
  <si>
    <t>Кабель ААШв 3х50</t>
  </si>
  <si>
    <t>Кабель АВБбШв 4х50</t>
  </si>
  <si>
    <t>Клещи 180мм</t>
  </si>
  <si>
    <t>Клещи 250мм</t>
  </si>
  <si>
    <t>КП 175-410-006 Колесо зубчатое</t>
  </si>
  <si>
    <t>Наконечник мед.алюм. 25х8х7</t>
  </si>
  <si>
    <t>Насос охлаждающей жидкости F062472</t>
  </si>
  <si>
    <t>Подшипник 22238</t>
  </si>
  <si>
    <t>Подшипник 23220</t>
  </si>
  <si>
    <t>Шуруп 5х40 ГОСТ 1144-80</t>
  </si>
  <si>
    <t>Костюм мужской утепленный "Метель" в компл. (спецодежда зимняя) Р-р 182/56-58, 176/60-62</t>
  </si>
  <si>
    <t>Колодка клеммная</t>
  </si>
  <si>
    <t>Блок оконный (мкв), 8 шт.</t>
  </si>
  <si>
    <t>Окно из теплого ал.профиля с ручкой, 150х175, 120х185</t>
  </si>
  <si>
    <t>Плитка обл.гранит(G-612)полир.700х200, 32 шт.</t>
  </si>
  <si>
    <t>Плитка обл.гранит (G-612) полир 1350х250х20, 30 шт.</t>
  </si>
  <si>
    <t>Плитка обл. гранит (бел.жемч.) полир. 400х400, 30 шт.</t>
  </si>
  <si>
    <t>Плитка облицовочная G-612 1350х200х20, 3 шт.</t>
  </si>
  <si>
    <t>Плитка облицовочная G-612 500х250х20, 2 шт.</t>
  </si>
  <si>
    <t>Плитка облицовочная белый жемчуг 1350х32, 11 шт. (длина от 1280-1350-1400)</t>
  </si>
  <si>
    <t>Плитка полированная G-612 300х300х20; 54 шт.</t>
  </si>
  <si>
    <t>Проступь лестницы гранит с фаск(бел.жемч)30</t>
  </si>
  <si>
    <t>Шпилька 8*160 металлическая</t>
  </si>
  <si>
    <t xml:space="preserve">Муфта с наконечником 1ПКНТ-10 150/240 </t>
  </si>
  <si>
    <t xml:space="preserve">Муфта концевая GUST12/70-120/800-L12 </t>
  </si>
  <si>
    <t>Муфта 1КВТ п-4 кабельная</t>
  </si>
  <si>
    <t>Муфта 1КНТ п-4 кабельная</t>
  </si>
  <si>
    <t>Колодка клеммная СОВ-2,50-103,  8  УХЛ 2</t>
  </si>
  <si>
    <t>Трансформатор ТПЛ-10М 50/5</t>
  </si>
  <si>
    <t>Пост кнопочный ПКЕ 212/3</t>
  </si>
  <si>
    <t>Пост кнопочный ПКЕ 222/1</t>
  </si>
  <si>
    <t>Пост управления ПКЕ 60/2 10а 660в</t>
  </si>
  <si>
    <t>Пост кнопочный ПКЕ 212\2</t>
  </si>
  <si>
    <t>Фильтр воздушный F434395</t>
  </si>
  <si>
    <t>5034472-01 Фильтр возд. 262</t>
  </si>
  <si>
    <t>HY13571-V Фильтр гидравлический 14692920</t>
  </si>
  <si>
    <t>Фильтр масляный F414574</t>
  </si>
  <si>
    <t>Фильтр воздушный F052646</t>
  </si>
  <si>
    <t>Фильтр топливный F022649</t>
  </si>
  <si>
    <t>Фильтр топливный F413331</t>
  </si>
  <si>
    <t>Фильтр масляный RE509672</t>
  </si>
  <si>
    <t>Фильтр F434394</t>
  </si>
  <si>
    <t>Фильтр F434072</t>
  </si>
  <si>
    <t>Фильтр F017794</t>
  </si>
  <si>
    <t>Фильтр F023431</t>
  </si>
  <si>
    <t>Фильтр топливный F433787</t>
  </si>
  <si>
    <t>Фильтроэлемент масляный А-01, А-41</t>
  </si>
  <si>
    <t>Труба стальная ВГП д-20мм</t>
  </si>
  <si>
    <t>Балка двутавр 55 (Б1)</t>
  </si>
  <si>
    <t>Труба стальная 89х4</t>
  </si>
  <si>
    <t>Проволока нержав. 2мм</t>
  </si>
  <si>
    <t>Проволока СВ АМц 3,15мм ГОСТ 7871-75</t>
  </si>
  <si>
    <t>Нивелир VEGA L24</t>
  </si>
  <si>
    <t>Рейка нивелирная</t>
  </si>
  <si>
    <t>Штатив S6-2</t>
  </si>
  <si>
    <t>Терморегулятор</t>
  </si>
  <si>
    <t>Редуктор БАО-5</t>
  </si>
  <si>
    <t>Ствол лафетный АПЛС 20</t>
  </si>
  <si>
    <t>Талреп кольцо-кольцо 5 т</t>
  </si>
  <si>
    <t>Уплотнение F003764</t>
  </si>
  <si>
    <t>Сжим У-734 М</t>
  </si>
  <si>
    <t>Сжим У-739 МУЗ</t>
  </si>
  <si>
    <t>Чаша "Генуя"</t>
  </si>
  <si>
    <t>Стекломаст ТКП (10кв)</t>
  </si>
  <si>
    <t>Коробка установочная для бетонных стен</t>
  </si>
  <si>
    <t>Клапан смывной кнопочный</t>
  </si>
  <si>
    <t>Шина харвестерная 752 HSFL104</t>
  </si>
  <si>
    <t>4320-8402307 Боковина</t>
  </si>
  <si>
    <t>4320-8402305 Боковина</t>
  </si>
  <si>
    <t>Втулка направляющая F059236</t>
  </si>
  <si>
    <t>Втулка направляющая F010668</t>
  </si>
  <si>
    <t>4320-8401010 Облицовка радиатора</t>
  </si>
  <si>
    <t>Тонер Xerox 5915</t>
  </si>
  <si>
    <t>Держатель 38мм оц. 2-хсторонний оцинкованный</t>
  </si>
  <si>
    <t>Изолятор SM35</t>
  </si>
  <si>
    <t>Кабель-канал 16х16</t>
  </si>
  <si>
    <t>Провод неизолированный АС-95/16</t>
  </si>
  <si>
    <t>Провод СИП-4 4х25</t>
  </si>
  <si>
    <t>Корпус пластиковый КМПн-12 IP55</t>
  </si>
  <si>
    <t>Реле контроля РН-106 63А</t>
  </si>
  <si>
    <t>Дроссель 1И-400 ДНАТ 400</t>
  </si>
  <si>
    <t>Трансформатор тока ТПЛ-10М 100/5</t>
  </si>
  <si>
    <t>Трансформатор тока ТОЛ-10-УХЛ2. 1-0,5-75/5</t>
  </si>
  <si>
    <t>РУБИЛЬНИК АПАТОР RBK00 160A 690B</t>
  </si>
  <si>
    <t>Рубильник ЯРП 250А IP54</t>
  </si>
  <si>
    <t>Щит ЩМПТ-400х300х220 IP54</t>
  </si>
  <si>
    <t>Выключатель пакетный ПВ 3-63</t>
  </si>
  <si>
    <t>Провод СИП-3 1*95</t>
  </si>
  <si>
    <t>Провод ПЭТВ-2 0,180</t>
  </si>
  <si>
    <t>Гильза алюм 150х100х17</t>
  </si>
  <si>
    <t>Наконечник каб.медн. 240х16х24</t>
  </si>
  <si>
    <t>К-10 Колпачок полиэтиленовый</t>
  </si>
  <si>
    <t>К-6 Колпачек полиэтиленовый</t>
  </si>
  <si>
    <t>Светильник ЖТУ 17-400-001</t>
  </si>
  <si>
    <t>Рубильник 3-х полюс</t>
  </si>
  <si>
    <t>Светильник ЖТУ 17-2х400-002</t>
  </si>
  <si>
    <t>Наконечник алюм. 150х12х16</t>
  </si>
  <si>
    <t>Наконечник мед.алюм. 150х12х16</t>
  </si>
  <si>
    <t>Муфта СТп 1-3х50</t>
  </si>
  <si>
    <t>Наконечник каб.алюм. 150х12х17</t>
  </si>
  <si>
    <t>Электросчетчик СЭТ-4ТМ 02.2(0,5/0,5)-13</t>
  </si>
  <si>
    <t>Изолятор опорный ИО-1-2,5 У3</t>
  </si>
  <si>
    <t>Муфта термоусадочная СТП 4х240-1</t>
  </si>
  <si>
    <t>Соед-ль гильзы алюм. 150-17</t>
  </si>
  <si>
    <t>10КНТп-8 Муфта концевая наружная</t>
  </si>
  <si>
    <t>Муфта КНТп 1-3х70-120</t>
  </si>
  <si>
    <t>Муфта концевая 1ПКВТ-10-150/240-Б 3ф</t>
  </si>
  <si>
    <t>Муфта СТп 1-3х120</t>
  </si>
  <si>
    <t>GUST12/70-120/800-L12 Муфта концевая</t>
  </si>
  <si>
    <t>КП 175-300-002 Колесо</t>
  </si>
  <si>
    <t>КП 140-330-008-01 Вал шестерня</t>
  </si>
  <si>
    <t>Р 294/2 Колесо зубчатое</t>
  </si>
  <si>
    <t>КП 140-211-005 Вал-шестерня</t>
  </si>
  <si>
    <t>КП 140-211-003 Вал-шестерня</t>
  </si>
  <si>
    <t>Подшипник 116224</t>
  </si>
  <si>
    <t>Подшипник 42228</t>
  </si>
  <si>
    <t>КП 027-540-001-06 Втулка</t>
  </si>
  <si>
    <t>Подшипник 128</t>
  </si>
  <si>
    <t>Подшипник 318</t>
  </si>
  <si>
    <t>Подшипник 112</t>
  </si>
  <si>
    <t>Подшипник 80206</t>
  </si>
  <si>
    <t>КП 175-300-005 Колесо зубчатое</t>
  </si>
  <si>
    <t>КП 140-331-008 Втулка зубчатая</t>
  </si>
  <si>
    <t>Подшипник 3518</t>
  </si>
  <si>
    <t>Подшипник 42318</t>
  </si>
  <si>
    <t>КП 140-300-004-01 Колесо зубчатое</t>
  </si>
  <si>
    <t>Подшипник 218 А</t>
  </si>
  <si>
    <t>Подшипник 3624 АКН</t>
  </si>
  <si>
    <t>Подшипник 3524</t>
  </si>
  <si>
    <t>Подшипник 308а</t>
  </si>
  <si>
    <t>Подшипник 3540 Л</t>
  </si>
  <si>
    <t>Подшипник 3630</t>
  </si>
  <si>
    <t>Подшипник 80114</t>
  </si>
  <si>
    <t>Подшипник 3520</t>
  </si>
  <si>
    <t>Подшипник 220</t>
  </si>
  <si>
    <t>Подшипник 1213</t>
  </si>
  <si>
    <t>Подшипник 312</t>
  </si>
  <si>
    <t>Подшипник 42514</t>
  </si>
  <si>
    <t>КП 140-211-009 Вал-шестерня</t>
  </si>
  <si>
    <t>КП 140-211-004-01 Колесо зубчатое</t>
  </si>
  <si>
    <t>КП 140-410-004 Колесо зубчатое</t>
  </si>
  <si>
    <t>Подшипник 3530</t>
  </si>
  <si>
    <t>Подшипник 3548</t>
  </si>
  <si>
    <t>Подшипник 42309</t>
  </si>
  <si>
    <t>КП 140-300-002 Венец зубчатый</t>
  </si>
  <si>
    <t>Подшипник 3544 (22244)</t>
  </si>
  <si>
    <t>Подшипник 209</t>
  </si>
  <si>
    <t>КП 140-331-007 Вал полый</t>
  </si>
  <si>
    <t>КП 140-331-003 Вал-шестерня</t>
  </si>
  <si>
    <t>Подшипник 3003156</t>
  </si>
  <si>
    <t>Подшипник 224</t>
  </si>
  <si>
    <t>Кружка эмал.</t>
  </si>
  <si>
    <t>Очки прозрачные</t>
  </si>
  <si>
    <t>шт</t>
  </si>
  <si>
    <t>кг</t>
  </si>
  <si>
    <t>м</t>
  </si>
  <si>
    <t>шт.</t>
  </si>
  <si>
    <t>л</t>
  </si>
  <si>
    <t>м2</t>
  </si>
  <si>
    <t>т</t>
  </si>
  <si>
    <t>Гофрокартон</t>
  </si>
  <si>
    <t>Плита плоск. перекрытия канала</t>
  </si>
  <si>
    <t>Плита стенки канала</t>
  </si>
  <si>
    <t>Полушпалок железобетонный тип КП</t>
  </si>
  <si>
    <t>Установка очистки сточных вод Векста-10-М</t>
  </si>
  <si>
    <t>Установка очистки сточных вод СТОК-30М</t>
  </si>
  <si>
    <t>ЛИАЗ-5256</t>
  </si>
  <si>
    <t>ПАЗ-32053</t>
  </si>
  <si>
    <t>ЗИЛ-130-76</t>
  </si>
  <si>
    <t>УАЗ-3303</t>
  </si>
  <si>
    <t>Рейдовый пассажирский катер "Вьюга"</t>
  </si>
  <si>
    <t>Несамоходное водоналивное судно "Водолей-1"</t>
  </si>
  <si>
    <t>о/с «Капитан Сидоров»</t>
  </si>
  <si>
    <t>кв. м</t>
  </si>
  <si>
    <t>куб. м</t>
  </si>
  <si>
    <t>AY100-NS010 Фильтр масляный</t>
  </si>
  <si>
    <t>TDK-N66 4LT элемент фильтрующий двигател</t>
  </si>
  <si>
    <t>ЭТФ-2 Фильтроэлемент топливный</t>
  </si>
  <si>
    <t>144-7001 Фильтр гидравлический</t>
  </si>
  <si>
    <t>PTS115.001 Фильтр гидравлический</t>
  </si>
  <si>
    <t>146-6695 Фильтрующий элемент</t>
  </si>
  <si>
    <t>1117050-73D сердечник топливного фильтра</t>
  </si>
  <si>
    <t>7373881 Фильтр гидравлический</t>
  </si>
  <si>
    <t>T-3603 фильтр сист.охлаждения</t>
  </si>
  <si>
    <t>F 101253066 Фильтр гидравлический</t>
  </si>
  <si>
    <t>Подшипник 3526</t>
  </si>
  <si>
    <t>Подшипник 2007128</t>
  </si>
  <si>
    <t>Подшипник 412ак</t>
  </si>
  <si>
    <t>Подшипник 116314</t>
  </si>
  <si>
    <t>Подшипник 46330</t>
  </si>
  <si>
    <t>Подшипник 32332</t>
  </si>
  <si>
    <t>Подшипник 1309</t>
  </si>
  <si>
    <t>Масло трансмиссионное ТЭп-15</t>
  </si>
  <si>
    <t>Масло компрессорное К-19</t>
  </si>
  <si>
    <t>МАСЛО МОТОРНОЕ GAZPROM DP SAE 15W40</t>
  </si>
  <si>
    <t>Рейка потолочная KL-100 L-3000мм</t>
  </si>
  <si>
    <t>ГВЛВ 1500х1200х10</t>
  </si>
  <si>
    <t>Соединитель одноуровневый КРАБ</t>
  </si>
  <si>
    <t>Подвес с зажимом (для подв.потолка)</t>
  </si>
  <si>
    <t>Сорбент Нефтесорб</t>
  </si>
  <si>
    <t>Муфта переходная ПП 32/20 мм</t>
  </si>
  <si>
    <t>Втулка ВТ 30 L-112</t>
  </si>
  <si>
    <t>Строп ленточный PCS20000-8</t>
  </si>
  <si>
    <t>руб. без НДС</t>
  </si>
  <si>
    <t>руб. с НДС</t>
  </si>
  <si>
    <t>ВОЗМОЖНЫ СКИДКИ К ЗАЯВЛЕННОЙ ЦЕНЕ ПРОДАЖИ ПО ДОГОВОРЕННОСТИ СТОРОН</t>
  </si>
  <si>
    <t>АВТОМОБИЛИ Б/У</t>
  </si>
  <si>
    <t>СУДА Б/У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</si>
</sst>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14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10" fillId="3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4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4" fontId="10" fillId="5" borderId="1" xfId="0" applyNumberFormat="1" applyFont="1" applyFill="1" applyBorder="1" applyAlignment="1">
      <alignment horizontal="right" vertical="center" wrapText="1"/>
    </xf>
    <xf numFmtId="0" fontId="5" fillId="5" borderId="15" xfId="0" applyFont="1" applyFill="1" applyBorder="1" applyAlignment="1">
      <alignment horizontal="left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4" fontId="10" fillId="6" borderId="1" xfId="0" applyNumberFormat="1" applyFont="1" applyFill="1" applyBorder="1" applyAlignment="1">
      <alignment horizontal="right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5" borderId="15" xfId="0" applyFont="1" applyFill="1" applyBorder="1" applyAlignment="1">
      <alignment horizontal="center" vertical="center" wrapText="1"/>
    </xf>
    <xf numFmtId="4" fontId="5" fillId="5" borderId="15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2" fontId="5" fillId="5" borderId="2" xfId="0" applyNumberFormat="1" applyFont="1" applyFill="1" applyBorder="1" applyAlignment="1">
      <alignment horizontal="right" vertical="center" wrapText="1"/>
    </xf>
    <xf numFmtId="4" fontId="5" fillId="5" borderId="2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2" borderId="3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6" fillId="4" borderId="1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2">
    <cellStyle name="TableStyleLight1" xfId="1"/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CCFFFF"/>
      <color rgb="FFCCFFCC"/>
      <color rgb="FF99FFCC"/>
      <color rgb="FFFFFFCC"/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5"/>
  <sheetViews>
    <sheetView tabSelected="1" zoomScale="112" zoomScaleNormal="112" workbookViewId="0">
      <pane xSplit="2" ySplit="4" topLeftCell="C212" activePane="bottomRight" state="frozen"/>
      <selection pane="topRight" activeCell="C1" sqref="C1"/>
      <selection pane="bottomLeft" activeCell="A9" sqref="A9"/>
      <selection pane="bottomRight" activeCell="N234" sqref="N234"/>
    </sheetView>
  </sheetViews>
  <sheetFormatPr defaultRowHeight="12.75" x14ac:dyDescent="0.25"/>
  <cols>
    <col min="1" max="1" width="5.140625" style="46" customWidth="1"/>
    <col min="2" max="2" width="28.5703125" style="1" customWidth="1"/>
    <col min="3" max="3" width="10.7109375" style="93" customWidth="1"/>
    <col min="4" max="6" width="10.7109375" style="102" customWidth="1"/>
    <col min="7" max="16384" width="9.140625" style="1"/>
  </cols>
  <sheetData>
    <row r="1" spans="1:6" s="62" customFormat="1" ht="13.5" thickBot="1" x14ac:dyDescent="0.3">
      <c r="A1" s="106" t="s">
        <v>235</v>
      </c>
      <c r="B1" s="106"/>
      <c r="C1" s="106"/>
      <c r="D1" s="106"/>
      <c r="E1" s="106"/>
      <c r="F1" s="106"/>
    </row>
    <row r="2" spans="1:6" s="2" customFormat="1" ht="31.5" customHeight="1" x14ac:dyDescent="0.25">
      <c r="A2" s="112" t="s">
        <v>1</v>
      </c>
      <c r="B2" s="107" t="s">
        <v>2</v>
      </c>
      <c r="C2" s="107" t="s">
        <v>4</v>
      </c>
      <c r="D2" s="109" t="s">
        <v>3</v>
      </c>
      <c r="E2" s="110"/>
      <c r="F2" s="111"/>
    </row>
    <row r="3" spans="1:6" s="2" customFormat="1" ht="21.75" thickBot="1" x14ac:dyDescent="0.3">
      <c r="A3" s="113"/>
      <c r="B3" s="108"/>
      <c r="C3" s="108"/>
      <c r="D3" s="94" t="s">
        <v>0</v>
      </c>
      <c r="E3" s="94" t="s">
        <v>233</v>
      </c>
      <c r="F3" s="94" t="s">
        <v>234</v>
      </c>
    </row>
    <row r="4" spans="1:6" s="4" customFormat="1" ht="11.25" thickBot="1" x14ac:dyDescent="0.3">
      <c r="A4" s="63">
        <v>1</v>
      </c>
      <c r="B4" s="3">
        <f>A4+1</f>
        <v>2</v>
      </c>
      <c r="C4" s="3">
        <v>4</v>
      </c>
      <c r="D4" s="95">
        <f t="shared" ref="D4:E4" si="0">C4+1</f>
        <v>5</v>
      </c>
      <c r="E4" s="95">
        <f t="shared" si="0"/>
        <v>6</v>
      </c>
      <c r="F4" s="95">
        <v>7</v>
      </c>
    </row>
    <row r="5" spans="1:6" s="13" customFormat="1" ht="12" x14ac:dyDescent="0.25">
      <c r="A5" s="85">
        <v>1</v>
      </c>
      <c r="B5" s="86" t="s">
        <v>14</v>
      </c>
      <c r="C5" s="87" t="s">
        <v>183</v>
      </c>
      <c r="D5" s="88">
        <v>6</v>
      </c>
      <c r="E5" s="47">
        <f>12675.3*0.55</f>
        <v>6971.415</v>
      </c>
      <c r="F5" s="89">
        <f>E5*1.2</f>
        <v>8365.6980000000003</v>
      </c>
    </row>
    <row r="6" spans="1:6" s="13" customFormat="1" ht="12" x14ac:dyDescent="0.25">
      <c r="A6" s="14">
        <v>2</v>
      </c>
      <c r="B6" s="10" t="s">
        <v>15</v>
      </c>
      <c r="C6" s="11" t="s">
        <v>183</v>
      </c>
      <c r="D6" s="17">
        <v>2</v>
      </c>
      <c r="E6" s="12">
        <f>8909.36*0.55</f>
        <v>4900.148000000001</v>
      </c>
      <c r="F6" s="79">
        <f t="shared" ref="F6:F66" si="1">E6*1.2</f>
        <v>5880.1776000000009</v>
      </c>
    </row>
    <row r="7" spans="1:6" s="13" customFormat="1" ht="12" x14ac:dyDescent="0.25">
      <c r="A7" s="14">
        <v>3</v>
      </c>
      <c r="B7" s="10" t="s">
        <v>16</v>
      </c>
      <c r="C7" s="9" t="s">
        <v>183</v>
      </c>
      <c r="D7" s="61">
        <v>3</v>
      </c>
      <c r="E7" s="12">
        <f>3600*0.55</f>
        <v>1980.0000000000002</v>
      </c>
      <c r="F7" s="79">
        <f t="shared" si="1"/>
        <v>2376</v>
      </c>
    </row>
    <row r="8" spans="1:6" s="13" customFormat="1" ht="12" x14ac:dyDescent="0.25">
      <c r="A8" s="14">
        <v>4</v>
      </c>
      <c r="B8" s="10" t="s">
        <v>17</v>
      </c>
      <c r="C8" s="9" t="s">
        <v>183</v>
      </c>
      <c r="D8" s="61">
        <v>4</v>
      </c>
      <c r="E8" s="12">
        <f>0.55*34606.29</f>
        <v>19033.459500000001</v>
      </c>
      <c r="F8" s="79">
        <f t="shared" si="1"/>
        <v>22840.151399999999</v>
      </c>
    </row>
    <row r="9" spans="1:6" s="13" customFormat="1" ht="12" x14ac:dyDescent="0.25">
      <c r="A9" s="14">
        <v>5</v>
      </c>
      <c r="B9" s="10" t="s">
        <v>18</v>
      </c>
      <c r="C9" s="9" t="s">
        <v>183</v>
      </c>
      <c r="D9" s="61">
        <v>2</v>
      </c>
      <c r="E9" s="12">
        <f>0.55*5986</f>
        <v>3292.3</v>
      </c>
      <c r="F9" s="79">
        <f t="shared" si="1"/>
        <v>3950.76</v>
      </c>
    </row>
    <row r="10" spans="1:6" s="13" customFormat="1" ht="12" x14ac:dyDescent="0.25">
      <c r="A10" s="14">
        <v>6</v>
      </c>
      <c r="B10" s="10" t="s">
        <v>19</v>
      </c>
      <c r="C10" s="11" t="s">
        <v>183</v>
      </c>
      <c r="D10" s="17">
        <v>8</v>
      </c>
      <c r="E10" s="12">
        <f>0.55*7360.9</f>
        <v>4048.4950000000003</v>
      </c>
      <c r="F10" s="79">
        <f t="shared" si="1"/>
        <v>4858.1940000000004</v>
      </c>
    </row>
    <row r="11" spans="1:6" s="13" customFormat="1" ht="12" x14ac:dyDescent="0.25">
      <c r="A11" s="14">
        <v>7</v>
      </c>
      <c r="B11" s="10" t="s">
        <v>20</v>
      </c>
      <c r="C11" s="11" t="s">
        <v>184</v>
      </c>
      <c r="D11" s="17">
        <v>25.8</v>
      </c>
      <c r="E11" s="12">
        <f>0.55*1023.34</f>
        <v>562.8370000000001</v>
      </c>
      <c r="F11" s="79">
        <f t="shared" si="1"/>
        <v>675.40440000000012</v>
      </c>
    </row>
    <row r="12" spans="1:6" s="13" customFormat="1" ht="24" x14ac:dyDescent="0.25">
      <c r="A12" s="14">
        <v>8</v>
      </c>
      <c r="B12" s="10" t="s">
        <v>21</v>
      </c>
      <c r="C12" s="11" t="s">
        <v>184</v>
      </c>
      <c r="D12" s="17">
        <v>5.5</v>
      </c>
      <c r="E12" s="12">
        <f>0.55*321.7</f>
        <v>176.935</v>
      </c>
      <c r="F12" s="79">
        <f t="shared" si="1"/>
        <v>212.322</v>
      </c>
    </row>
    <row r="13" spans="1:6" s="13" customFormat="1" ht="24" x14ac:dyDescent="0.25">
      <c r="A13" s="14">
        <v>9</v>
      </c>
      <c r="B13" s="10" t="s">
        <v>22</v>
      </c>
      <c r="C13" s="11" t="s">
        <v>184</v>
      </c>
      <c r="D13" s="17">
        <v>15</v>
      </c>
      <c r="E13" s="12">
        <f>0.55*1151.07</f>
        <v>633.08850000000007</v>
      </c>
      <c r="F13" s="79">
        <f t="shared" si="1"/>
        <v>759.70620000000008</v>
      </c>
    </row>
    <row r="14" spans="1:6" s="13" customFormat="1" ht="24" x14ac:dyDescent="0.25">
      <c r="A14" s="14">
        <v>10</v>
      </c>
      <c r="B14" s="15" t="s">
        <v>23</v>
      </c>
      <c r="C14" s="24" t="s">
        <v>183</v>
      </c>
      <c r="D14" s="34">
        <v>3</v>
      </c>
      <c r="E14" s="12">
        <f>0.55*21505.59</f>
        <v>11828.074500000001</v>
      </c>
      <c r="F14" s="79">
        <f t="shared" si="1"/>
        <v>14193.689400000001</v>
      </c>
    </row>
    <row r="15" spans="1:6" s="6" customFormat="1" ht="12" x14ac:dyDescent="0.25">
      <c r="A15" s="14">
        <v>11</v>
      </c>
      <c r="B15" s="15" t="s">
        <v>24</v>
      </c>
      <c r="C15" s="24" t="s">
        <v>183</v>
      </c>
      <c r="D15" s="34">
        <v>6</v>
      </c>
      <c r="E15" s="12">
        <f>0.55*37189.86</f>
        <v>20454.423000000003</v>
      </c>
      <c r="F15" s="79">
        <f t="shared" si="1"/>
        <v>24545.307600000004</v>
      </c>
    </row>
    <row r="16" spans="1:6" s="44" customFormat="1" ht="24" x14ac:dyDescent="0.25">
      <c r="A16" s="14">
        <v>12</v>
      </c>
      <c r="B16" s="15" t="s">
        <v>25</v>
      </c>
      <c r="C16" s="24" t="s">
        <v>183</v>
      </c>
      <c r="D16" s="34">
        <v>28</v>
      </c>
      <c r="E16" s="12">
        <f>0.55*15335.78</f>
        <v>8434.6790000000019</v>
      </c>
      <c r="F16" s="79">
        <f t="shared" si="1"/>
        <v>10121.614800000001</v>
      </c>
    </row>
    <row r="17" spans="1:6" s="65" customFormat="1" ht="12" x14ac:dyDescent="0.25">
      <c r="A17" s="14">
        <v>13</v>
      </c>
      <c r="B17" s="10" t="s">
        <v>26</v>
      </c>
      <c r="C17" s="11" t="s">
        <v>183</v>
      </c>
      <c r="D17" s="17">
        <v>5</v>
      </c>
      <c r="E17" s="12">
        <f>0.55*125</f>
        <v>68.75</v>
      </c>
      <c r="F17" s="79">
        <f t="shared" si="1"/>
        <v>82.5</v>
      </c>
    </row>
    <row r="18" spans="1:6" s="6" customFormat="1" ht="12" x14ac:dyDescent="0.25">
      <c r="A18" s="14">
        <v>14</v>
      </c>
      <c r="B18" s="15" t="s">
        <v>27</v>
      </c>
      <c r="C18" s="24" t="s">
        <v>183</v>
      </c>
      <c r="D18" s="34">
        <v>4</v>
      </c>
      <c r="E18" s="12">
        <f>0.55*1341.76</f>
        <v>737.96800000000007</v>
      </c>
      <c r="F18" s="79">
        <f t="shared" si="1"/>
        <v>885.56160000000011</v>
      </c>
    </row>
    <row r="19" spans="1:6" s="6" customFormat="1" ht="12" x14ac:dyDescent="0.25">
      <c r="A19" s="14">
        <v>15</v>
      </c>
      <c r="B19" s="15" t="s">
        <v>28</v>
      </c>
      <c r="C19" s="24" t="s">
        <v>183</v>
      </c>
      <c r="D19" s="34">
        <v>6</v>
      </c>
      <c r="E19" s="12">
        <f>0.55*963.3</f>
        <v>529.81500000000005</v>
      </c>
      <c r="F19" s="79">
        <f t="shared" si="1"/>
        <v>635.77800000000002</v>
      </c>
    </row>
    <row r="20" spans="1:6" s="44" customFormat="1" ht="12" x14ac:dyDescent="0.25">
      <c r="A20" s="14">
        <v>16</v>
      </c>
      <c r="B20" s="15" t="s">
        <v>29</v>
      </c>
      <c r="C20" s="24" t="s">
        <v>183</v>
      </c>
      <c r="D20" s="34">
        <v>15</v>
      </c>
      <c r="E20" s="12">
        <f>0.55*2216.2125</f>
        <v>1218.9168750000001</v>
      </c>
      <c r="F20" s="79">
        <f t="shared" si="1"/>
        <v>1462.7002500000001</v>
      </c>
    </row>
    <row r="21" spans="1:6" s="44" customFormat="1" ht="12" x14ac:dyDescent="0.25">
      <c r="A21" s="14">
        <v>17</v>
      </c>
      <c r="B21" s="15" t="s">
        <v>30</v>
      </c>
      <c r="C21" s="24" t="s">
        <v>185</v>
      </c>
      <c r="D21" s="34">
        <v>435</v>
      </c>
      <c r="E21" s="83">
        <f>0.55*69165</f>
        <v>38040.75</v>
      </c>
      <c r="F21" s="79">
        <f t="shared" si="1"/>
        <v>45648.9</v>
      </c>
    </row>
    <row r="22" spans="1:6" s="44" customFormat="1" ht="12" x14ac:dyDescent="0.25">
      <c r="A22" s="14">
        <v>18</v>
      </c>
      <c r="B22" s="15" t="s">
        <v>31</v>
      </c>
      <c r="C22" s="24" t="s">
        <v>185</v>
      </c>
      <c r="D22" s="17">
        <v>450</v>
      </c>
      <c r="E22" s="83">
        <f>0.55*52858.13</f>
        <v>29071.9715</v>
      </c>
      <c r="F22" s="79">
        <f t="shared" si="1"/>
        <v>34886.3658</v>
      </c>
    </row>
    <row r="23" spans="1:6" s="6" customFormat="1" ht="12" x14ac:dyDescent="0.25">
      <c r="A23" s="14">
        <v>19</v>
      </c>
      <c r="B23" s="15" t="s">
        <v>32</v>
      </c>
      <c r="C23" s="24" t="s">
        <v>183</v>
      </c>
      <c r="D23" s="34">
        <v>2</v>
      </c>
      <c r="E23" s="12">
        <f>0.55*624.43</f>
        <v>343.43650000000002</v>
      </c>
      <c r="F23" s="79">
        <f t="shared" si="1"/>
        <v>412.12380000000002</v>
      </c>
    </row>
    <row r="24" spans="1:6" s="6" customFormat="1" ht="12" x14ac:dyDescent="0.25">
      <c r="A24" s="14">
        <v>20</v>
      </c>
      <c r="B24" s="15" t="s">
        <v>33</v>
      </c>
      <c r="C24" s="24" t="s">
        <v>183</v>
      </c>
      <c r="D24" s="34">
        <v>6</v>
      </c>
      <c r="E24" s="12">
        <f>0.55*2668.17</f>
        <v>1467.4935000000003</v>
      </c>
      <c r="F24" s="79">
        <f t="shared" si="1"/>
        <v>1760.9922000000004</v>
      </c>
    </row>
    <row r="25" spans="1:6" s="7" customFormat="1" ht="12" x14ac:dyDescent="0.25">
      <c r="A25" s="14">
        <v>21</v>
      </c>
      <c r="B25" s="15" t="s">
        <v>34</v>
      </c>
      <c r="C25" s="24" t="s">
        <v>183</v>
      </c>
      <c r="D25" s="34">
        <v>2</v>
      </c>
      <c r="E25" s="12">
        <f>0.55*12560</f>
        <v>6908.0000000000009</v>
      </c>
      <c r="F25" s="79">
        <f t="shared" si="1"/>
        <v>8289.6</v>
      </c>
    </row>
    <row r="26" spans="1:6" s="7" customFormat="1" ht="12" x14ac:dyDescent="0.25">
      <c r="A26" s="14">
        <v>23</v>
      </c>
      <c r="B26" s="15" t="s">
        <v>35</v>
      </c>
      <c r="C26" s="24" t="s">
        <v>183</v>
      </c>
      <c r="D26" s="34">
        <v>25</v>
      </c>
      <c r="E26" s="12">
        <f>0.55*324.54</f>
        <v>178.49700000000001</v>
      </c>
      <c r="F26" s="79">
        <f t="shared" si="1"/>
        <v>214.19640000000001</v>
      </c>
    </row>
    <row r="27" spans="1:6" s="7" customFormat="1" ht="24" x14ac:dyDescent="0.25">
      <c r="A27" s="14">
        <v>24</v>
      </c>
      <c r="B27" s="15" t="s">
        <v>36</v>
      </c>
      <c r="C27" s="24" t="s">
        <v>183</v>
      </c>
      <c r="D27" s="34">
        <v>1</v>
      </c>
      <c r="E27" s="12">
        <f>0.55*12924</f>
        <v>7108.2000000000007</v>
      </c>
      <c r="F27" s="79">
        <f t="shared" si="1"/>
        <v>8529.84</v>
      </c>
    </row>
    <row r="28" spans="1:6" s="7" customFormat="1" ht="12" x14ac:dyDescent="0.25">
      <c r="A28" s="14">
        <v>25</v>
      </c>
      <c r="B28" s="15" t="s">
        <v>37</v>
      </c>
      <c r="C28" s="24" t="s">
        <v>183</v>
      </c>
      <c r="D28" s="34">
        <v>2</v>
      </c>
      <c r="E28" s="12">
        <f>0.55*53673.2</f>
        <v>29520.260000000002</v>
      </c>
      <c r="F28" s="79">
        <f t="shared" si="1"/>
        <v>35424.311999999998</v>
      </c>
    </row>
    <row r="29" spans="1:6" s="7" customFormat="1" ht="12" x14ac:dyDescent="0.25">
      <c r="A29" s="14">
        <v>26</v>
      </c>
      <c r="B29" s="15" t="s">
        <v>38</v>
      </c>
      <c r="C29" s="24" t="s">
        <v>183</v>
      </c>
      <c r="D29" s="34">
        <v>1</v>
      </c>
      <c r="E29" s="12">
        <f>0.55*6147.3</f>
        <v>3381.0150000000003</v>
      </c>
      <c r="F29" s="79">
        <f t="shared" si="1"/>
        <v>4057.2180000000003</v>
      </c>
    </row>
    <row r="30" spans="1:6" s="7" customFormat="1" ht="12" x14ac:dyDescent="0.25">
      <c r="A30" s="14">
        <v>27</v>
      </c>
      <c r="B30" s="18" t="s">
        <v>232</v>
      </c>
      <c r="C30" s="25" t="s">
        <v>183</v>
      </c>
      <c r="D30" s="35">
        <v>1</v>
      </c>
      <c r="E30" s="68">
        <f>0.55*115622.3</f>
        <v>63592.265000000007</v>
      </c>
      <c r="F30" s="79">
        <f t="shared" si="1"/>
        <v>76310.718000000008</v>
      </c>
    </row>
    <row r="31" spans="1:6" s="19" customFormat="1" ht="12" x14ac:dyDescent="0.25">
      <c r="A31" s="14">
        <v>28</v>
      </c>
      <c r="B31" s="15" t="s">
        <v>39</v>
      </c>
      <c r="C31" s="24" t="s">
        <v>184</v>
      </c>
      <c r="D31" s="34">
        <v>53.75</v>
      </c>
      <c r="E31" s="12">
        <f>0.55*1323.29</f>
        <v>727.80950000000007</v>
      </c>
      <c r="F31" s="79">
        <f t="shared" si="1"/>
        <v>873.37140000000011</v>
      </c>
    </row>
    <row r="32" spans="1:6" s="19" customFormat="1" ht="36" x14ac:dyDescent="0.25">
      <c r="A32" s="14">
        <v>29</v>
      </c>
      <c r="B32" s="48" t="s">
        <v>40</v>
      </c>
      <c r="C32" s="49" t="s">
        <v>186</v>
      </c>
      <c r="D32" s="75">
        <v>144</v>
      </c>
      <c r="E32" s="47">
        <f>0.55*179529.12</f>
        <v>98741.016000000003</v>
      </c>
      <c r="F32" s="89">
        <f t="shared" si="1"/>
        <v>118489.21919999999</v>
      </c>
    </row>
    <row r="33" spans="1:6" s="19" customFormat="1" ht="12" x14ac:dyDescent="0.25">
      <c r="A33" s="14">
        <v>30</v>
      </c>
      <c r="B33" s="10" t="s">
        <v>41</v>
      </c>
      <c r="C33" s="11" t="s">
        <v>186</v>
      </c>
      <c r="D33" s="36">
        <v>100</v>
      </c>
      <c r="E33" s="12">
        <f>0.55*9331.13</f>
        <v>5132.1215000000002</v>
      </c>
      <c r="F33" s="79">
        <f t="shared" si="1"/>
        <v>6158.5457999999999</v>
      </c>
    </row>
    <row r="34" spans="1:6" s="19" customFormat="1" ht="12" x14ac:dyDescent="0.25">
      <c r="A34" s="14">
        <v>31</v>
      </c>
      <c r="B34" s="15" t="s">
        <v>42</v>
      </c>
      <c r="C34" s="24" t="s">
        <v>188</v>
      </c>
      <c r="D34" s="34">
        <v>16.510000000000002</v>
      </c>
      <c r="E34" s="12">
        <f>0.55*57597.54</f>
        <v>31678.647000000004</v>
      </c>
      <c r="F34" s="79">
        <f t="shared" si="1"/>
        <v>38014.376400000001</v>
      </c>
    </row>
    <row r="35" spans="1:6" s="19" customFormat="1" ht="24" x14ac:dyDescent="0.25">
      <c r="A35" s="14">
        <v>32</v>
      </c>
      <c r="B35" s="15" t="s">
        <v>43</v>
      </c>
      <c r="C35" s="24" t="s">
        <v>183</v>
      </c>
      <c r="D35" s="34">
        <v>7</v>
      </c>
      <c r="E35" s="12">
        <f>0.55*167564.15</f>
        <v>92160.282500000001</v>
      </c>
      <c r="F35" s="79">
        <f t="shared" si="1"/>
        <v>110592.33899999999</v>
      </c>
    </row>
    <row r="36" spans="1:6" s="19" customFormat="1" ht="24" x14ac:dyDescent="0.25">
      <c r="A36" s="14">
        <v>33</v>
      </c>
      <c r="B36" s="15" t="s">
        <v>44</v>
      </c>
      <c r="C36" s="24" t="s">
        <v>188</v>
      </c>
      <c r="D36" s="34">
        <v>4.4800000000000004</v>
      </c>
      <c r="E36" s="12">
        <f>0.55*14597.32</f>
        <v>8028.5260000000007</v>
      </c>
      <c r="F36" s="79">
        <f t="shared" si="1"/>
        <v>9634.2312000000002</v>
      </c>
    </row>
    <row r="37" spans="1:6" s="19" customFormat="1" ht="24" x14ac:dyDescent="0.25">
      <c r="A37" s="14">
        <v>34</v>
      </c>
      <c r="B37" s="15" t="s">
        <v>45</v>
      </c>
      <c r="C37" s="24" t="s">
        <v>188</v>
      </c>
      <c r="D37" s="34">
        <v>10.098000000000001</v>
      </c>
      <c r="E37" s="12">
        <f>0.55*32902.62</f>
        <v>18096.441000000003</v>
      </c>
      <c r="F37" s="79">
        <f t="shared" si="1"/>
        <v>21715.729200000002</v>
      </c>
    </row>
    <row r="38" spans="1:6" s="19" customFormat="1" ht="24" x14ac:dyDescent="0.25">
      <c r="A38" s="14">
        <v>35</v>
      </c>
      <c r="B38" s="15" t="s">
        <v>46</v>
      </c>
      <c r="C38" s="24" t="s">
        <v>188</v>
      </c>
      <c r="D38" s="34">
        <v>4.8</v>
      </c>
      <c r="E38" s="12">
        <f>0.55*22457.18</f>
        <v>12351.449000000001</v>
      </c>
      <c r="F38" s="79">
        <f t="shared" si="1"/>
        <v>14821.738799999999</v>
      </c>
    </row>
    <row r="39" spans="1:6" s="19" customFormat="1" ht="24" x14ac:dyDescent="0.25">
      <c r="A39" s="14">
        <v>36</v>
      </c>
      <c r="B39" s="15" t="s">
        <v>47</v>
      </c>
      <c r="C39" s="24" t="s">
        <v>188</v>
      </c>
      <c r="D39" s="34">
        <v>0.81</v>
      </c>
      <c r="E39" s="12">
        <f>0.55*2683.98</f>
        <v>1476.1890000000001</v>
      </c>
      <c r="F39" s="79">
        <f t="shared" si="1"/>
        <v>1771.4268</v>
      </c>
    </row>
    <row r="40" spans="1:6" s="19" customFormat="1" ht="24" x14ac:dyDescent="0.25">
      <c r="A40" s="14">
        <v>37</v>
      </c>
      <c r="B40" s="15" t="s">
        <v>48</v>
      </c>
      <c r="C40" s="24" t="s">
        <v>188</v>
      </c>
      <c r="D40" s="34">
        <v>0.25</v>
      </c>
      <c r="E40" s="12">
        <f>0.55*828.39</f>
        <v>455.61450000000002</v>
      </c>
      <c r="F40" s="79">
        <f t="shared" si="1"/>
        <v>546.73739999999998</v>
      </c>
    </row>
    <row r="41" spans="1:6" s="19" customFormat="1" ht="36" x14ac:dyDescent="0.25">
      <c r="A41" s="14">
        <v>38</v>
      </c>
      <c r="B41" s="15" t="s">
        <v>49</v>
      </c>
      <c r="C41" s="24" t="s">
        <v>188</v>
      </c>
      <c r="D41" s="34">
        <v>4.7519999999999998</v>
      </c>
      <c r="E41" s="12">
        <f>0.55*31912.58</f>
        <v>17551.919000000002</v>
      </c>
      <c r="F41" s="79">
        <f t="shared" si="1"/>
        <v>21062.302800000001</v>
      </c>
    </row>
    <row r="42" spans="1:6" s="19" customFormat="1" ht="24" x14ac:dyDescent="0.25">
      <c r="A42" s="14">
        <v>39</v>
      </c>
      <c r="B42" s="15" t="s">
        <v>50</v>
      </c>
      <c r="C42" s="24" t="s">
        <v>188</v>
      </c>
      <c r="D42" s="34">
        <v>4.8600000000000003</v>
      </c>
      <c r="E42" s="12">
        <f>0.55*13262.03</f>
        <v>7294.116500000001</v>
      </c>
      <c r="F42" s="79">
        <f t="shared" si="1"/>
        <v>8752.9398000000001</v>
      </c>
    </row>
    <row r="43" spans="1:6" s="19" customFormat="1" ht="24" x14ac:dyDescent="0.25">
      <c r="A43" s="14">
        <v>40</v>
      </c>
      <c r="B43" s="15" t="s">
        <v>51</v>
      </c>
      <c r="C43" s="24" t="s">
        <v>188</v>
      </c>
      <c r="D43" s="34">
        <v>3.456</v>
      </c>
      <c r="E43" s="12">
        <f>0.55*22822.32</f>
        <v>12552.276000000002</v>
      </c>
      <c r="F43" s="79">
        <f t="shared" si="1"/>
        <v>15062.731200000002</v>
      </c>
    </row>
    <row r="44" spans="1:6" s="19" customFormat="1" ht="12" x14ac:dyDescent="0.25">
      <c r="A44" s="14">
        <v>41</v>
      </c>
      <c r="B44" s="15" t="s">
        <v>52</v>
      </c>
      <c r="C44" s="24" t="s">
        <v>183</v>
      </c>
      <c r="D44" s="34">
        <v>12</v>
      </c>
      <c r="E44" s="12">
        <f>0.55*310.5</f>
        <v>170.77500000000001</v>
      </c>
      <c r="F44" s="79">
        <f t="shared" si="1"/>
        <v>204.93</v>
      </c>
    </row>
    <row r="45" spans="1:6" s="19" customFormat="1" ht="24" x14ac:dyDescent="0.25">
      <c r="A45" s="14">
        <v>42</v>
      </c>
      <c r="B45" s="10" t="s">
        <v>53</v>
      </c>
      <c r="C45" s="11" t="s">
        <v>186</v>
      </c>
      <c r="D45" s="36">
        <v>3</v>
      </c>
      <c r="E45" s="70">
        <f>0.55*3259.98</f>
        <v>1792.9890000000003</v>
      </c>
      <c r="F45" s="79">
        <f t="shared" si="1"/>
        <v>2151.5868</v>
      </c>
    </row>
    <row r="46" spans="1:6" s="19" customFormat="1" ht="24" x14ac:dyDescent="0.25">
      <c r="A46" s="14">
        <v>43</v>
      </c>
      <c r="B46" s="10" t="s">
        <v>54</v>
      </c>
      <c r="C46" s="11" t="s">
        <v>186</v>
      </c>
      <c r="D46" s="36">
        <v>1</v>
      </c>
      <c r="E46" s="70">
        <f>0.55*7923.14</f>
        <v>4357.7270000000008</v>
      </c>
      <c r="F46" s="79">
        <f t="shared" si="1"/>
        <v>5229.2724000000007</v>
      </c>
    </row>
    <row r="47" spans="1:6" s="19" customFormat="1" ht="12" x14ac:dyDescent="0.25">
      <c r="A47" s="14">
        <v>44</v>
      </c>
      <c r="B47" s="10" t="s">
        <v>56</v>
      </c>
      <c r="C47" s="11" t="s">
        <v>186</v>
      </c>
      <c r="D47" s="36">
        <v>24</v>
      </c>
      <c r="E47" s="70">
        <f>0.55*17355.12</f>
        <v>9545.3160000000007</v>
      </c>
      <c r="F47" s="79">
        <f t="shared" si="1"/>
        <v>11454.379200000001</v>
      </c>
    </row>
    <row r="48" spans="1:6" s="19" customFormat="1" ht="24" x14ac:dyDescent="0.25">
      <c r="A48" s="14">
        <v>46</v>
      </c>
      <c r="B48" s="10" t="s">
        <v>57</v>
      </c>
      <c r="C48" s="11" t="s">
        <v>186</v>
      </c>
      <c r="D48" s="36">
        <v>358</v>
      </c>
      <c r="E48" s="12">
        <f>0.55*24153.98</f>
        <v>13284.689</v>
      </c>
      <c r="F48" s="79">
        <f t="shared" si="1"/>
        <v>15941.6268</v>
      </c>
    </row>
    <row r="49" spans="1:6" s="19" customFormat="1" ht="12" x14ac:dyDescent="0.25">
      <c r="A49" s="14">
        <v>49</v>
      </c>
      <c r="B49" s="50" t="s">
        <v>59</v>
      </c>
      <c r="C49" s="51" t="s">
        <v>186</v>
      </c>
      <c r="D49" s="52">
        <v>5</v>
      </c>
      <c r="E49" s="47">
        <f>0.7*1170</f>
        <v>819</v>
      </c>
      <c r="F49" s="89">
        <f t="shared" si="1"/>
        <v>982.8</v>
      </c>
    </row>
    <row r="50" spans="1:6" s="19" customFormat="1" ht="12" x14ac:dyDescent="0.25">
      <c r="A50" s="14">
        <v>50</v>
      </c>
      <c r="B50" s="15" t="s">
        <v>60</v>
      </c>
      <c r="C50" s="24" t="s">
        <v>186</v>
      </c>
      <c r="D50" s="37">
        <v>5</v>
      </c>
      <c r="E50" s="12">
        <f>0.7*400</f>
        <v>280</v>
      </c>
      <c r="F50" s="79">
        <f t="shared" si="1"/>
        <v>336</v>
      </c>
    </row>
    <row r="51" spans="1:6" s="19" customFormat="1" ht="12" x14ac:dyDescent="0.25">
      <c r="A51" s="14">
        <v>51</v>
      </c>
      <c r="B51" s="15" t="s">
        <v>61</v>
      </c>
      <c r="C51" s="24" t="s">
        <v>186</v>
      </c>
      <c r="D51" s="37">
        <v>10</v>
      </c>
      <c r="E51" s="12">
        <f>0.7*7000</f>
        <v>4900</v>
      </c>
      <c r="F51" s="79">
        <f t="shared" si="1"/>
        <v>5880</v>
      </c>
    </row>
    <row r="52" spans="1:6" s="19" customFormat="1" ht="12" x14ac:dyDescent="0.25">
      <c r="A52" s="14">
        <v>52</v>
      </c>
      <c r="B52" s="15" t="s">
        <v>62</v>
      </c>
      <c r="C52" s="24" t="s">
        <v>186</v>
      </c>
      <c r="D52" s="37">
        <v>66</v>
      </c>
      <c r="E52" s="12">
        <f>0.7*10066.32</f>
        <v>7046.4239999999991</v>
      </c>
      <c r="F52" s="79">
        <f t="shared" si="1"/>
        <v>8455.7087999999985</v>
      </c>
    </row>
    <row r="53" spans="1:6" s="19" customFormat="1" ht="12" x14ac:dyDescent="0.25">
      <c r="A53" s="14">
        <v>53</v>
      </c>
      <c r="B53" s="10" t="s">
        <v>63</v>
      </c>
      <c r="C53" s="11" t="s">
        <v>186</v>
      </c>
      <c r="D53" s="36">
        <v>8</v>
      </c>
      <c r="E53" s="12">
        <f>0.7*37600</f>
        <v>26320</v>
      </c>
      <c r="F53" s="79">
        <f t="shared" si="1"/>
        <v>31584</v>
      </c>
    </row>
    <row r="54" spans="1:6" s="19" customFormat="1" ht="12" x14ac:dyDescent="0.25">
      <c r="A54" s="14">
        <v>54</v>
      </c>
      <c r="B54" s="10" t="s">
        <v>64</v>
      </c>
      <c r="C54" s="11" t="s">
        <v>186</v>
      </c>
      <c r="D54" s="36">
        <v>6</v>
      </c>
      <c r="E54" s="12">
        <f>0.7*3258</f>
        <v>2280.6</v>
      </c>
      <c r="F54" s="79">
        <f t="shared" si="1"/>
        <v>2736.72</v>
      </c>
    </row>
    <row r="55" spans="1:6" s="19" customFormat="1" ht="24" x14ac:dyDescent="0.25">
      <c r="A55" s="14">
        <v>55</v>
      </c>
      <c r="B55" s="10" t="s">
        <v>65</v>
      </c>
      <c r="C55" s="11" t="s">
        <v>186</v>
      </c>
      <c r="D55" s="36">
        <v>14</v>
      </c>
      <c r="E55" s="12">
        <f>0.7*81069.94</f>
        <v>56748.957999999999</v>
      </c>
      <c r="F55" s="79">
        <f t="shared" si="1"/>
        <v>68098.749599999996</v>
      </c>
    </row>
    <row r="56" spans="1:6" s="19" customFormat="1" ht="12" x14ac:dyDescent="0.25">
      <c r="A56" s="14">
        <v>56</v>
      </c>
      <c r="B56" s="10" t="s">
        <v>66</v>
      </c>
      <c r="C56" s="11" t="s">
        <v>186</v>
      </c>
      <c r="D56" s="36">
        <v>17</v>
      </c>
      <c r="E56" s="12">
        <f>0.7*11285.11</f>
        <v>7899.5770000000002</v>
      </c>
      <c r="F56" s="79">
        <f t="shared" si="1"/>
        <v>9479.4923999999992</v>
      </c>
    </row>
    <row r="57" spans="1:6" s="19" customFormat="1" ht="12" x14ac:dyDescent="0.25">
      <c r="A57" s="14">
        <v>57</v>
      </c>
      <c r="B57" s="10" t="s">
        <v>67</v>
      </c>
      <c r="C57" s="11" t="s">
        <v>186</v>
      </c>
      <c r="D57" s="36">
        <v>3</v>
      </c>
      <c r="E57" s="12">
        <f>0.7*2721.12</f>
        <v>1904.7839999999999</v>
      </c>
      <c r="F57" s="79">
        <f t="shared" si="1"/>
        <v>2285.7407999999996</v>
      </c>
    </row>
    <row r="58" spans="1:6" s="19" customFormat="1" ht="12" x14ac:dyDescent="0.25">
      <c r="A58" s="14">
        <v>58</v>
      </c>
      <c r="B58" s="10" t="s">
        <v>68</v>
      </c>
      <c r="C58" s="11" t="s">
        <v>186</v>
      </c>
      <c r="D58" s="36">
        <v>7</v>
      </c>
      <c r="E58" s="12">
        <f>0.7*5557.93</f>
        <v>3890.5509999999999</v>
      </c>
      <c r="F58" s="79">
        <f t="shared" si="1"/>
        <v>4668.6611999999996</v>
      </c>
    </row>
    <row r="59" spans="1:6" s="19" customFormat="1" ht="12" x14ac:dyDescent="0.25">
      <c r="A59" s="14">
        <v>59</v>
      </c>
      <c r="B59" s="10" t="s">
        <v>69</v>
      </c>
      <c r="C59" s="11" t="s">
        <v>186</v>
      </c>
      <c r="D59" s="36">
        <v>14</v>
      </c>
      <c r="E59" s="12">
        <f>0.7*5712</f>
        <v>3998.3999999999996</v>
      </c>
      <c r="F59" s="79">
        <f t="shared" si="1"/>
        <v>4798.079999999999</v>
      </c>
    </row>
    <row r="60" spans="1:6" s="19" customFormat="1" ht="12" x14ac:dyDescent="0.25">
      <c r="A60" s="14">
        <v>60</v>
      </c>
      <c r="B60" s="10" t="s">
        <v>70</v>
      </c>
      <c r="C60" s="11" t="s">
        <v>186</v>
      </c>
      <c r="D60" s="36">
        <v>8</v>
      </c>
      <c r="E60" s="12">
        <f>0.7*8440</f>
        <v>5908</v>
      </c>
      <c r="F60" s="79">
        <f t="shared" si="1"/>
        <v>7089.5999999999995</v>
      </c>
    </row>
    <row r="61" spans="1:6" s="19" customFormat="1" ht="12" x14ac:dyDescent="0.25">
      <c r="A61" s="14">
        <v>61</v>
      </c>
      <c r="B61" s="10" t="s">
        <v>71</v>
      </c>
      <c r="C61" s="11" t="s">
        <v>186</v>
      </c>
      <c r="D61" s="36">
        <v>7</v>
      </c>
      <c r="E61" s="12">
        <f>0.7*22400</f>
        <v>15679.999999999998</v>
      </c>
      <c r="F61" s="79">
        <f t="shared" si="1"/>
        <v>18815.999999999996</v>
      </c>
    </row>
    <row r="62" spans="1:6" s="19" customFormat="1" ht="12" x14ac:dyDescent="0.25">
      <c r="A62" s="14">
        <v>62</v>
      </c>
      <c r="B62" s="10" t="s">
        <v>72</v>
      </c>
      <c r="C62" s="11" t="s">
        <v>186</v>
      </c>
      <c r="D62" s="36">
        <v>2</v>
      </c>
      <c r="E62" s="12">
        <f>0.7*3624</f>
        <v>2536.7999999999997</v>
      </c>
      <c r="F62" s="79">
        <f t="shared" si="1"/>
        <v>3044.1599999999994</v>
      </c>
    </row>
    <row r="63" spans="1:6" s="19" customFormat="1" ht="12" x14ac:dyDescent="0.25">
      <c r="A63" s="14">
        <v>63</v>
      </c>
      <c r="B63" s="10" t="s">
        <v>73</v>
      </c>
      <c r="C63" s="11" t="s">
        <v>186</v>
      </c>
      <c r="D63" s="36">
        <v>2</v>
      </c>
      <c r="E63" s="12">
        <f>0.7*5600</f>
        <v>3919.9999999999995</v>
      </c>
      <c r="F63" s="79">
        <f t="shared" si="1"/>
        <v>4703.9999999999991</v>
      </c>
    </row>
    <row r="64" spans="1:6" s="19" customFormat="1" ht="12" x14ac:dyDescent="0.25">
      <c r="A64" s="14">
        <v>64</v>
      </c>
      <c r="B64" s="10" t="s">
        <v>74</v>
      </c>
      <c r="C64" s="11" t="s">
        <v>186</v>
      </c>
      <c r="D64" s="36">
        <v>3</v>
      </c>
      <c r="E64" s="12">
        <f>0.7*10500</f>
        <v>7349.9999999999991</v>
      </c>
      <c r="F64" s="79">
        <f t="shared" si="1"/>
        <v>8819.9999999999982</v>
      </c>
    </row>
    <row r="65" spans="1:6" s="19" customFormat="1" ht="12" x14ac:dyDescent="0.25">
      <c r="A65" s="14">
        <v>65</v>
      </c>
      <c r="B65" s="10" t="s">
        <v>75</v>
      </c>
      <c r="C65" s="11" t="s">
        <v>186</v>
      </c>
      <c r="D65" s="36">
        <v>13</v>
      </c>
      <c r="E65" s="12">
        <f>0.7*3900</f>
        <v>2730</v>
      </c>
      <c r="F65" s="79">
        <f t="shared" si="1"/>
        <v>3276</v>
      </c>
    </row>
    <row r="66" spans="1:6" s="19" customFormat="1" ht="24" x14ac:dyDescent="0.25">
      <c r="A66" s="14">
        <v>66</v>
      </c>
      <c r="B66" s="10" t="s">
        <v>76</v>
      </c>
      <c r="C66" s="11" t="s">
        <v>186</v>
      </c>
      <c r="D66" s="36">
        <v>6</v>
      </c>
      <c r="E66" s="12">
        <f>0.7*630</f>
        <v>441</v>
      </c>
      <c r="F66" s="79">
        <f t="shared" si="1"/>
        <v>529.19999999999993</v>
      </c>
    </row>
    <row r="67" spans="1:6" s="19" customFormat="1" ht="12" x14ac:dyDescent="0.25">
      <c r="A67" s="14">
        <v>67</v>
      </c>
      <c r="B67" s="15" t="s">
        <v>77</v>
      </c>
      <c r="C67" s="24" t="s">
        <v>189</v>
      </c>
      <c r="D67" s="38">
        <v>0.16600000000000001</v>
      </c>
      <c r="E67" s="12">
        <f>0.7*5478</f>
        <v>3834.6</v>
      </c>
      <c r="F67" s="79">
        <f t="shared" ref="F67:F130" si="2">E67*1.2</f>
        <v>4601.5199999999995</v>
      </c>
    </row>
    <row r="68" spans="1:6" s="19" customFormat="1" ht="12" x14ac:dyDescent="0.25">
      <c r="A68" s="14">
        <v>68</v>
      </c>
      <c r="B68" s="15" t="s">
        <v>78</v>
      </c>
      <c r="C68" s="24" t="s">
        <v>189</v>
      </c>
      <c r="D68" s="34">
        <v>3.41</v>
      </c>
      <c r="E68" s="12">
        <f>0.7*122760</f>
        <v>85932</v>
      </c>
      <c r="F68" s="79">
        <f t="shared" si="2"/>
        <v>103118.39999999999</v>
      </c>
    </row>
    <row r="69" spans="1:6" s="19" customFormat="1" ht="12" x14ac:dyDescent="0.25">
      <c r="A69" s="14">
        <v>69</v>
      </c>
      <c r="B69" s="15" t="s">
        <v>79</v>
      </c>
      <c r="C69" s="24" t="s">
        <v>185</v>
      </c>
      <c r="D69" s="34">
        <v>14.2</v>
      </c>
      <c r="E69" s="12">
        <f>0.7*639</f>
        <v>447.29999999999995</v>
      </c>
      <c r="F69" s="79">
        <f t="shared" si="2"/>
        <v>536.75999999999988</v>
      </c>
    </row>
    <row r="70" spans="1:6" s="19" customFormat="1" ht="12" x14ac:dyDescent="0.25">
      <c r="A70" s="14">
        <v>70</v>
      </c>
      <c r="B70" s="15" t="s">
        <v>80</v>
      </c>
      <c r="C70" s="24" t="s">
        <v>184</v>
      </c>
      <c r="D70" s="37">
        <v>210</v>
      </c>
      <c r="E70" s="12">
        <f>0.7*42000</f>
        <v>29399.999999999996</v>
      </c>
      <c r="F70" s="79">
        <f t="shared" si="2"/>
        <v>35279.999999999993</v>
      </c>
    </row>
    <row r="71" spans="1:6" s="19" customFormat="1" ht="24" x14ac:dyDescent="0.25">
      <c r="A71" s="14">
        <v>71</v>
      </c>
      <c r="B71" s="15" t="s">
        <v>81</v>
      </c>
      <c r="C71" s="24" t="s">
        <v>184</v>
      </c>
      <c r="D71" s="37">
        <v>70</v>
      </c>
      <c r="E71" s="12">
        <f>0.7*35000</f>
        <v>24500</v>
      </c>
      <c r="F71" s="79">
        <f t="shared" si="2"/>
        <v>29400</v>
      </c>
    </row>
    <row r="72" spans="1:6" s="19" customFormat="1" ht="12" x14ac:dyDescent="0.25">
      <c r="A72" s="14">
        <v>72</v>
      </c>
      <c r="B72" s="15" t="s">
        <v>82</v>
      </c>
      <c r="C72" s="24" t="s">
        <v>186</v>
      </c>
      <c r="D72" s="37">
        <v>1</v>
      </c>
      <c r="E72" s="12">
        <f>0.7*10250</f>
        <v>7174.9999999999991</v>
      </c>
      <c r="F72" s="79">
        <f t="shared" si="2"/>
        <v>8609.9999999999982</v>
      </c>
    </row>
    <row r="73" spans="1:6" s="19" customFormat="1" ht="12" x14ac:dyDescent="0.25">
      <c r="A73" s="14">
        <v>73</v>
      </c>
      <c r="B73" s="15" t="s">
        <v>83</v>
      </c>
      <c r="C73" s="24" t="s">
        <v>186</v>
      </c>
      <c r="D73" s="37">
        <v>1</v>
      </c>
      <c r="E73" s="12">
        <f>0.7*2000</f>
        <v>1400</v>
      </c>
      <c r="F73" s="79">
        <f t="shared" si="2"/>
        <v>1680</v>
      </c>
    </row>
    <row r="74" spans="1:6" s="19" customFormat="1" ht="12" x14ac:dyDescent="0.25">
      <c r="A74" s="14">
        <v>74</v>
      </c>
      <c r="B74" s="15" t="s">
        <v>84</v>
      </c>
      <c r="C74" s="24" t="s">
        <v>186</v>
      </c>
      <c r="D74" s="37">
        <v>1</v>
      </c>
      <c r="E74" s="12">
        <f>0.7*3500</f>
        <v>2450</v>
      </c>
      <c r="F74" s="79">
        <f t="shared" si="2"/>
        <v>2940</v>
      </c>
    </row>
    <row r="75" spans="1:6" s="19" customFormat="1" ht="12" x14ac:dyDescent="0.25">
      <c r="A75" s="14">
        <v>75</v>
      </c>
      <c r="B75" s="15" t="s">
        <v>85</v>
      </c>
      <c r="C75" s="24" t="s">
        <v>186</v>
      </c>
      <c r="D75" s="37">
        <v>1</v>
      </c>
      <c r="E75" s="12">
        <f>0.7*1900</f>
        <v>1330</v>
      </c>
      <c r="F75" s="79">
        <f t="shared" si="2"/>
        <v>1596</v>
      </c>
    </row>
    <row r="76" spans="1:6" s="19" customFormat="1" ht="12" x14ac:dyDescent="0.25">
      <c r="A76" s="14">
        <v>76</v>
      </c>
      <c r="B76" s="15" t="s">
        <v>86</v>
      </c>
      <c r="C76" s="24" t="s">
        <v>186</v>
      </c>
      <c r="D76" s="37">
        <v>35</v>
      </c>
      <c r="E76" s="12">
        <f>0.7*21000</f>
        <v>14699.999999999998</v>
      </c>
      <c r="F76" s="79">
        <f t="shared" si="2"/>
        <v>17639.999999999996</v>
      </c>
    </row>
    <row r="77" spans="1:6" s="19" customFormat="1" ht="12" x14ac:dyDescent="0.25">
      <c r="A77" s="14">
        <v>77</v>
      </c>
      <c r="B77" s="15" t="s">
        <v>87</v>
      </c>
      <c r="C77" s="24" t="s">
        <v>186</v>
      </c>
      <c r="D77" s="37">
        <v>7</v>
      </c>
      <c r="E77" s="12">
        <f>0.7*126000</f>
        <v>88200</v>
      </c>
      <c r="F77" s="79">
        <f t="shared" si="2"/>
        <v>105840</v>
      </c>
    </row>
    <row r="78" spans="1:6" s="19" customFormat="1" ht="12" x14ac:dyDescent="0.25">
      <c r="A78" s="14">
        <v>78</v>
      </c>
      <c r="B78" s="10" t="s">
        <v>88</v>
      </c>
      <c r="C78" s="11" t="s">
        <v>186</v>
      </c>
      <c r="D78" s="36">
        <v>133</v>
      </c>
      <c r="E78" s="12">
        <f>0.7*50786.05</f>
        <v>35550.235000000001</v>
      </c>
      <c r="F78" s="79">
        <f t="shared" si="2"/>
        <v>42660.281999999999</v>
      </c>
    </row>
    <row r="79" spans="1:6" s="19" customFormat="1" ht="12" x14ac:dyDescent="0.25">
      <c r="A79" s="14">
        <v>79</v>
      </c>
      <c r="B79" s="10" t="s">
        <v>89</v>
      </c>
      <c r="C79" s="11" t="s">
        <v>186</v>
      </c>
      <c r="D79" s="36">
        <v>1</v>
      </c>
      <c r="E79" s="12">
        <f>0.7*99</f>
        <v>69.3</v>
      </c>
      <c r="F79" s="79">
        <f t="shared" si="2"/>
        <v>83.16</v>
      </c>
    </row>
    <row r="80" spans="1:6" s="19" customFormat="1" ht="12" x14ac:dyDescent="0.25">
      <c r="A80" s="14">
        <v>80</v>
      </c>
      <c r="B80" s="15" t="s">
        <v>90</v>
      </c>
      <c r="C80" s="24" t="s">
        <v>186</v>
      </c>
      <c r="D80" s="37">
        <v>20</v>
      </c>
      <c r="E80" s="12">
        <f>0.7*800</f>
        <v>560</v>
      </c>
      <c r="F80" s="79">
        <f t="shared" si="2"/>
        <v>672</v>
      </c>
    </row>
    <row r="81" spans="1:6" s="19" customFormat="1" ht="12" x14ac:dyDescent="0.25">
      <c r="A81" s="14">
        <v>81</v>
      </c>
      <c r="B81" s="15" t="s">
        <v>91</v>
      </c>
      <c r="C81" s="24" t="s">
        <v>186</v>
      </c>
      <c r="D81" s="37">
        <v>13</v>
      </c>
      <c r="E81" s="12">
        <f>0.7*299</f>
        <v>209.29999999999998</v>
      </c>
      <c r="F81" s="79">
        <f t="shared" si="2"/>
        <v>251.15999999999997</v>
      </c>
    </row>
    <row r="82" spans="1:6" s="19" customFormat="1" ht="12" x14ac:dyDescent="0.25">
      <c r="A82" s="14">
        <v>82</v>
      </c>
      <c r="B82" s="15" t="s">
        <v>92</v>
      </c>
      <c r="C82" s="24" t="s">
        <v>186</v>
      </c>
      <c r="D82" s="37">
        <v>10</v>
      </c>
      <c r="E82" s="12">
        <f>0.7*39000</f>
        <v>27300</v>
      </c>
      <c r="F82" s="79">
        <f t="shared" si="2"/>
        <v>32760</v>
      </c>
    </row>
    <row r="83" spans="1:6" s="19" customFormat="1" ht="12" x14ac:dyDescent="0.25">
      <c r="A83" s="14">
        <v>83</v>
      </c>
      <c r="B83" s="15" t="s">
        <v>93</v>
      </c>
      <c r="C83" s="24" t="s">
        <v>186</v>
      </c>
      <c r="D83" s="37">
        <v>8</v>
      </c>
      <c r="E83" s="12">
        <f>0.7*13360</f>
        <v>9352</v>
      </c>
      <c r="F83" s="79">
        <f t="shared" si="2"/>
        <v>11222.4</v>
      </c>
    </row>
    <row r="84" spans="1:6" s="19" customFormat="1" ht="24" x14ac:dyDescent="0.25">
      <c r="A84" s="14">
        <v>84</v>
      </c>
      <c r="B84" s="15" t="s">
        <v>94</v>
      </c>
      <c r="C84" s="24" t="s">
        <v>186</v>
      </c>
      <c r="D84" s="37">
        <v>50</v>
      </c>
      <c r="E84" s="12">
        <f>0.7*450</f>
        <v>315</v>
      </c>
      <c r="F84" s="79">
        <f t="shared" si="2"/>
        <v>378</v>
      </c>
    </row>
    <row r="85" spans="1:6" s="19" customFormat="1" ht="12" x14ac:dyDescent="0.25">
      <c r="A85" s="14">
        <v>85</v>
      </c>
      <c r="B85" s="15" t="s">
        <v>95</v>
      </c>
      <c r="C85" s="24" t="s">
        <v>186</v>
      </c>
      <c r="D85" s="37">
        <v>7</v>
      </c>
      <c r="E85" s="12">
        <f>0.7*5799.36</f>
        <v>4059.5519999999997</v>
      </c>
      <c r="F85" s="79">
        <f t="shared" si="2"/>
        <v>4871.4623999999994</v>
      </c>
    </row>
    <row r="86" spans="1:6" s="19" customFormat="1" ht="12" x14ac:dyDescent="0.25">
      <c r="A86" s="14">
        <v>86</v>
      </c>
      <c r="B86" s="15" t="s">
        <v>96</v>
      </c>
      <c r="C86" s="24" t="s">
        <v>186</v>
      </c>
      <c r="D86" s="37">
        <v>7</v>
      </c>
      <c r="E86" s="12">
        <f>0.7*35000</f>
        <v>24500</v>
      </c>
      <c r="F86" s="79">
        <f t="shared" si="2"/>
        <v>29400</v>
      </c>
    </row>
    <row r="87" spans="1:6" s="19" customFormat="1" ht="12" x14ac:dyDescent="0.25">
      <c r="A87" s="14">
        <v>87</v>
      </c>
      <c r="B87" s="15" t="s">
        <v>97</v>
      </c>
      <c r="C87" s="24" t="s">
        <v>186</v>
      </c>
      <c r="D87" s="37">
        <v>3</v>
      </c>
      <c r="E87" s="12">
        <f>0.7*12000</f>
        <v>8400</v>
      </c>
      <c r="F87" s="79">
        <f t="shared" si="2"/>
        <v>10080</v>
      </c>
    </row>
    <row r="88" spans="1:6" s="19" customFormat="1" ht="12" x14ac:dyDescent="0.25">
      <c r="A88" s="14">
        <v>88</v>
      </c>
      <c r="B88" s="15" t="s">
        <v>98</v>
      </c>
      <c r="C88" s="24" t="s">
        <v>186</v>
      </c>
      <c r="D88" s="37">
        <v>5</v>
      </c>
      <c r="E88" s="12">
        <f>0.7*20000</f>
        <v>14000</v>
      </c>
      <c r="F88" s="79">
        <f t="shared" si="2"/>
        <v>16800</v>
      </c>
    </row>
    <row r="89" spans="1:6" s="19" customFormat="1" ht="12" x14ac:dyDescent="0.25">
      <c r="A89" s="14">
        <v>89</v>
      </c>
      <c r="B89" s="15" t="s">
        <v>99</v>
      </c>
      <c r="C89" s="24" t="s">
        <v>186</v>
      </c>
      <c r="D89" s="37">
        <v>4</v>
      </c>
      <c r="E89" s="12">
        <f>0.7*6000</f>
        <v>4200</v>
      </c>
      <c r="F89" s="79">
        <f t="shared" si="2"/>
        <v>5040</v>
      </c>
    </row>
    <row r="90" spans="1:6" s="19" customFormat="1" ht="12" x14ac:dyDescent="0.25">
      <c r="A90" s="14">
        <v>90</v>
      </c>
      <c r="B90" s="15" t="s">
        <v>100</v>
      </c>
      <c r="C90" s="24" t="s">
        <v>186</v>
      </c>
      <c r="D90" s="37">
        <v>8</v>
      </c>
      <c r="E90" s="12">
        <f>0.7*6224</f>
        <v>4356.7999999999993</v>
      </c>
      <c r="F90" s="79">
        <f t="shared" si="2"/>
        <v>5228.1599999999989</v>
      </c>
    </row>
    <row r="91" spans="1:6" s="19" customFormat="1" ht="12" x14ac:dyDescent="0.25">
      <c r="A91" s="14">
        <v>91</v>
      </c>
      <c r="B91" s="15" t="s">
        <v>101</v>
      </c>
      <c r="C91" s="24" t="s">
        <v>186</v>
      </c>
      <c r="D91" s="37">
        <v>1</v>
      </c>
      <c r="E91" s="12">
        <f>0.7*6000</f>
        <v>4200</v>
      </c>
      <c r="F91" s="79">
        <f t="shared" si="2"/>
        <v>5040</v>
      </c>
    </row>
    <row r="92" spans="1:6" s="19" customFormat="1" ht="12" x14ac:dyDescent="0.25">
      <c r="A92" s="14">
        <v>92</v>
      </c>
      <c r="B92" s="10" t="s">
        <v>102</v>
      </c>
      <c r="C92" s="11" t="s">
        <v>186</v>
      </c>
      <c r="D92" s="36">
        <v>1</v>
      </c>
      <c r="E92" s="12">
        <f>0.7*1500</f>
        <v>1050</v>
      </c>
      <c r="F92" s="79">
        <f t="shared" si="2"/>
        <v>1260</v>
      </c>
    </row>
    <row r="93" spans="1:6" s="19" customFormat="1" ht="24" x14ac:dyDescent="0.25">
      <c r="A93" s="14">
        <v>93</v>
      </c>
      <c r="B93" s="53" t="s">
        <v>103</v>
      </c>
      <c r="C93" s="54" t="s">
        <v>183</v>
      </c>
      <c r="D93" s="55">
        <v>33</v>
      </c>
      <c r="E93" s="55">
        <v>210.54</v>
      </c>
      <c r="F93" s="89">
        <f t="shared" si="2"/>
        <v>252.64799999999997</v>
      </c>
    </row>
    <row r="94" spans="1:6" s="19" customFormat="1" ht="12" x14ac:dyDescent="0.25">
      <c r="A94" s="14">
        <v>94</v>
      </c>
      <c r="B94" s="20" t="s">
        <v>104</v>
      </c>
      <c r="C94" s="26" t="s">
        <v>183</v>
      </c>
      <c r="D94" s="39">
        <v>1</v>
      </c>
      <c r="E94" s="39">
        <v>32.65</v>
      </c>
      <c r="F94" s="79">
        <f t="shared" si="2"/>
        <v>39.18</v>
      </c>
    </row>
    <row r="95" spans="1:6" s="19" customFormat="1" ht="12" x14ac:dyDescent="0.25">
      <c r="A95" s="14">
        <v>95</v>
      </c>
      <c r="B95" s="20" t="s">
        <v>105</v>
      </c>
      <c r="C95" s="26" t="s">
        <v>185</v>
      </c>
      <c r="D95" s="39">
        <v>4</v>
      </c>
      <c r="E95" s="39">
        <v>33.4</v>
      </c>
      <c r="F95" s="79">
        <f t="shared" si="2"/>
        <v>40.08</v>
      </c>
    </row>
    <row r="96" spans="1:6" s="19" customFormat="1" ht="12" x14ac:dyDescent="0.25">
      <c r="A96" s="14">
        <v>96</v>
      </c>
      <c r="B96" s="21" t="s">
        <v>106</v>
      </c>
      <c r="C96" s="27" t="s">
        <v>185</v>
      </c>
      <c r="D96" s="40">
        <v>200</v>
      </c>
      <c r="E96" s="71">
        <v>6271.18</v>
      </c>
      <c r="F96" s="79">
        <f t="shared" si="2"/>
        <v>7525.4160000000002</v>
      </c>
    </row>
    <row r="97" spans="1:6" s="19" customFormat="1" ht="12" x14ac:dyDescent="0.25">
      <c r="A97" s="14">
        <v>97</v>
      </c>
      <c r="B97" s="21" t="s">
        <v>107</v>
      </c>
      <c r="C97" s="27" t="s">
        <v>185</v>
      </c>
      <c r="D97" s="40">
        <v>200</v>
      </c>
      <c r="E97" s="72">
        <v>13902</v>
      </c>
      <c r="F97" s="79">
        <f t="shared" si="2"/>
        <v>16682.399999999998</v>
      </c>
    </row>
    <row r="98" spans="1:6" s="19" customFormat="1" ht="12" x14ac:dyDescent="0.25">
      <c r="A98" s="14">
        <v>98</v>
      </c>
      <c r="B98" s="20" t="s">
        <v>108</v>
      </c>
      <c r="C98" s="26" t="s">
        <v>183</v>
      </c>
      <c r="D98" s="39">
        <v>1</v>
      </c>
      <c r="E98" s="39">
        <v>776.85</v>
      </c>
      <c r="F98" s="79">
        <f t="shared" si="2"/>
        <v>932.22</v>
      </c>
    </row>
    <row r="99" spans="1:6" s="19" customFormat="1" ht="12" x14ac:dyDescent="0.25">
      <c r="A99" s="14">
        <v>99</v>
      </c>
      <c r="B99" s="20" t="s">
        <v>109</v>
      </c>
      <c r="C99" s="26" t="s">
        <v>183</v>
      </c>
      <c r="D99" s="39">
        <v>9</v>
      </c>
      <c r="E99" s="39">
        <v>26218.6</v>
      </c>
      <c r="F99" s="79">
        <f t="shared" si="2"/>
        <v>31462.319999999996</v>
      </c>
    </row>
    <row r="100" spans="1:6" s="19" customFormat="1" ht="12" x14ac:dyDescent="0.25">
      <c r="A100" s="14">
        <v>100</v>
      </c>
      <c r="B100" s="20" t="s">
        <v>110</v>
      </c>
      <c r="C100" s="26" t="s">
        <v>183</v>
      </c>
      <c r="D100" s="39">
        <v>31</v>
      </c>
      <c r="E100" s="39">
        <v>37510</v>
      </c>
      <c r="F100" s="79">
        <f t="shared" si="2"/>
        <v>45012</v>
      </c>
    </row>
    <row r="101" spans="1:6" s="19" customFormat="1" ht="24" x14ac:dyDescent="0.25">
      <c r="A101" s="14">
        <v>101</v>
      </c>
      <c r="B101" s="20" t="s">
        <v>111</v>
      </c>
      <c r="C101" s="26" t="s">
        <v>183</v>
      </c>
      <c r="D101" s="39">
        <v>2</v>
      </c>
      <c r="E101" s="39">
        <v>42372.88</v>
      </c>
      <c r="F101" s="79">
        <f t="shared" si="2"/>
        <v>50847.455999999998</v>
      </c>
    </row>
    <row r="102" spans="1:6" s="19" customFormat="1" ht="24" x14ac:dyDescent="0.25">
      <c r="A102" s="14">
        <v>102</v>
      </c>
      <c r="B102" s="20" t="s">
        <v>112</v>
      </c>
      <c r="C102" s="26" t="s">
        <v>183</v>
      </c>
      <c r="D102" s="39">
        <v>2</v>
      </c>
      <c r="E102" s="39">
        <v>16512</v>
      </c>
      <c r="F102" s="79">
        <f t="shared" si="2"/>
        <v>19814.399999999998</v>
      </c>
    </row>
    <row r="103" spans="1:6" s="19" customFormat="1" ht="24" x14ac:dyDescent="0.25">
      <c r="A103" s="14">
        <v>103</v>
      </c>
      <c r="B103" s="20" t="s">
        <v>113</v>
      </c>
      <c r="C103" s="26" t="s">
        <v>183</v>
      </c>
      <c r="D103" s="39">
        <v>2</v>
      </c>
      <c r="E103" s="39">
        <v>10720.34</v>
      </c>
      <c r="F103" s="79">
        <f t="shared" si="2"/>
        <v>12864.407999999999</v>
      </c>
    </row>
    <row r="104" spans="1:6" s="19" customFormat="1" ht="12" x14ac:dyDescent="0.25">
      <c r="A104" s="14">
        <v>104</v>
      </c>
      <c r="B104" s="20" t="s">
        <v>5</v>
      </c>
      <c r="C104" s="26" t="s">
        <v>183</v>
      </c>
      <c r="D104" s="39">
        <v>4</v>
      </c>
      <c r="E104" s="39">
        <v>8724.8799999999992</v>
      </c>
      <c r="F104" s="79">
        <f t="shared" si="2"/>
        <v>10469.855999999998</v>
      </c>
    </row>
    <row r="105" spans="1:6" s="19" customFormat="1" ht="12" x14ac:dyDescent="0.25">
      <c r="A105" s="14">
        <v>105</v>
      </c>
      <c r="B105" s="20" t="s">
        <v>114</v>
      </c>
      <c r="C105" s="26" t="s">
        <v>183</v>
      </c>
      <c r="D105" s="39">
        <v>1</v>
      </c>
      <c r="E105" s="39">
        <v>4318.9799999999996</v>
      </c>
      <c r="F105" s="79">
        <f t="shared" si="2"/>
        <v>5182.7759999999989</v>
      </c>
    </row>
    <row r="106" spans="1:6" s="19" customFormat="1" ht="12" x14ac:dyDescent="0.25">
      <c r="A106" s="14">
        <v>106</v>
      </c>
      <c r="B106" s="21" t="s">
        <v>115</v>
      </c>
      <c r="C106" s="27" t="s">
        <v>183</v>
      </c>
      <c r="D106" s="40">
        <v>1</v>
      </c>
      <c r="E106" s="39">
        <v>4307.41</v>
      </c>
      <c r="F106" s="79">
        <f t="shared" si="2"/>
        <v>5168.8919999999998</v>
      </c>
    </row>
    <row r="107" spans="1:6" s="19" customFormat="1" ht="12" x14ac:dyDescent="0.25">
      <c r="A107" s="14">
        <v>107</v>
      </c>
      <c r="B107" s="20" t="s">
        <v>6</v>
      </c>
      <c r="C107" s="26" t="s">
        <v>183</v>
      </c>
      <c r="D107" s="39">
        <v>5</v>
      </c>
      <c r="E107" s="39">
        <v>7503.6</v>
      </c>
      <c r="F107" s="79">
        <f t="shared" si="2"/>
        <v>9004.32</v>
      </c>
    </row>
    <row r="108" spans="1:6" s="19" customFormat="1" ht="12" x14ac:dyDescent="0.25">
      <c r="A108" s="14">
        <v>108</v>
      </c>
      <c r="B108" s="20" t="s">
        <v>116</v>
      </c>
      <c r="C108" s="26" t="s">
        <v>183</v>
      </c>
      <c r="D108" s="39">
        <v>1</v>
      </c>
      <c r="E108" s="39">
        <v>498.64</v>
      </c>
      <c r="F108" s="79">
        <f t="shared" si="2"/>
        <v>598.36799999999994</v>
      </c>
    </row>
    <row r="109" spans="1:6" s="19" customFormat="1" ht="12" x14ac:dyDescent="0.25">
      <c r="A109" s="14">
        <v>109</v>
      </c>
      <c r="B109" s="20" t="s">
        <v>12</v>
      </c>
      <c r="C109" s="28" t="s">
        <v>183</v>
      </c>
      <c r="D109" s="41">
        <v>12</v>
      </c>
      <c r="E109" s="41">
        <v>0.12</v>
      </c>
      <c r="F109" s="79">
        <f t="shared" si="2"/>
        <v>0.14399999999999999</v>
      </c>
    </row>
    <row r="110" spans="1:6" s="19" customFormat="1" ht="12" x14ac:dyDescent="0.25">
      <c r="A110" s="14">
        <v>110</v>
      </c>
      <c r="B110" s="20" t="s">
        <v>117</v>
      </c>
      <c r="C110" s="26" t="s">
        <v>185</v>
      </c>
      <c r="D110" s="39">
        <v>105</v>
      </c>
      <c r="E110" s="39">
        <v>5973.43</v>
      </c>
      <c r="F110" s="79">
        <f t="shared" si="2"/>
        <v>7168.116</v>
      </c>
    </row>
    <row r="111" spans="1:6" s="19" customFormat="1" ht="12" x14ac:dyDescent="0.25">
      <c r="A111" s="14">
        <v>111</v>
      </c>
      <c r="B111" s="20" t="s">
        <v>118</v>
      </c>
      <c r="C111" s="26" t="s">
        <v>184</v>
      </c>
      <c r="D111" s="39">
        <v>17.5</v>
      </c>
      <c r="E111" s="39">
        <v>6154.66</v>
      </c>
      <c r="F111" s="79">
        <f t="shared" si="2"/>
        <v>7385.5919999999996</v>
      </c>
    </row>
    <row r="112" spans="1:6" s="19" customFormat="1" ht="12" x14ac:dyDescent="0.25">
      <c r="A112" s="14">
        <v>112</v>
      </c>
      <c r="B112" s="20" t="s">
        <v>119</v>
      </c>
      <c r="C112" s="26" t="s">
        <v>183</v>
      </c>
      <c r="D112" s="39">
        <v>35</v>
      </c>
      <c r="E112" s="39">
        <v>885.61</v>
      </c>
      <c r="F112" s="79">
        <f t="shared" si="2"/>
        <v>1062.732</v>
      </c>
    </row>
    <row r="113" spans="1:6" s="19" customFormat="1" ht="12" x14ac:dyDescent="0.25">
      <c r="A113" s="14">
        <v>113</v>
      </c>
      <c r="B113" s="20" t="s">
        <v>7</v>
      </c>
      <c r="C113" s="26" t="s">
        <v>183</v>
      </c>
      <c r="D113" s="39">
        <v>2</v>
      </c>
      <c r="E113" s="39">
        <v>13236.47</v>
      </c>
      <c r="F113" s="79">
        <f t="shared" si="2"/>
        <v>15883.763999999999</v>
      </c>
    </row>
    <row r="114" spans="1:6" s="19" customFormat="1" ht="12" x14ac:dyDescent="0.25">
      <c r="A114" s="14">
        <v>114</v>
      </c>
      <c r="B114" s="20" t="s">
        <v>120</v>
      </c>
      <c r="C114" s="26" t="s">
        <v>183</v>
      </c>
      <c r="D114" s="39">
        <v>24</v>
      </c>
      <c r="E114" s="39">
        <v>1729.56</v>
      </c>
      <c r="F114" s="79">
        <f t="shared" si="2"/>
        <v>2075.4719999999998</v>
      </c>
    </row>
    <row r="115" spans="1:6" s="19" customFormat="1" ht="12" x14ac:dyDescent="0.25">
      <c r="A115" s="14">
        <v>115</v>
      </c>
      <c r="B115" s="20" t="s">
        <v>121</v>
      </c>
      <c r="C115" s="26" t="s">
        <v>183</v>
      </c>
      <c r="D115" s="39">
        <v>46</v>
      </c>
      <c r="E115" s="39">
        <v>414.38</v>
      </c>
      <c r="F115" s="79">
        <f t="shared" si="2"/>
        <v>497.25599999999997</v>
      </c>
    </row>
    <row r="116" spans="1:6" s="19" customFormat="1" ht="12" x14ac:dyDescent="0.25">
      <c r="A116" s="14">
        <v>116</v>
      </c>
      <c r="B116" s="20" t="s">
        <v>13</v>
      </c>
      <c r="C116" s="26" t="s">
        <v>183</v>
      </c>
      <c r="D116" s="39">
        <v>20</v>
      </c>
      <c r="E116" s="39">
        <v>2861.52</v>
      </c>
      <c r="F116" s="79">
        <f t="shared" si="2"/>
        <v>3433.8240000000001</v>
      </c>
    </row>
    <row r="117" spans="1:6" s="19" customFormat="1" ht="12" x14ac:dyDescent="0.25">
      <c r="A117" s="14">
        <v>117</v>
      </c>
      <c r="B117" s="20" t="s">
        <v>122</v>
      </c>
      <c r="C117" s="26" t="s">
        <v>183</v>
      </c>
      <c r="D117" s="39">
        <v>50</v>
      </c>
      <c r="E117" s="39">
        <v>414.84</v>
      </c>
      <c r="F117" s="79">
        <f t="shared" si="2"/>
        <v>497.80799999999994</v>
      </c>
    </row>
    <row r="118" spans="1:6" s="19" customFormat="1" ht="12" x14ac:dyDescent="0.25">
      <c r="A118" s="14">
        <v>118</v>
      </c>
      <c r="B118" s="20" t="s">
        <v>123</v>
      </c>
      <c r="C118" s="26" t="s">
        <v>183</v>
      </c>
      <c r="D118" s="39">
        <v>1</v>
      </c>
      <c r="E118" s="39">
        <v>4716.5</v>
      </c>
      <c r="F118" s="79">
        <f t="shared" si="2"/>
        <v>5659.8</v>
      </c>
    </row>
    <row r="119" spans="1:6" s="19" customFormat="1" ht="12" x14ac:dyDescent="0.25">
      <c r="A119" s="14">
        <v>119</v>
      </c>
      <c r="B119" s="20" t="s">
        <v>124</v>
      </c>
      <c r="C119" s="26" t="s">
        <v>183</v>
      </c>
      <c r="D119" s="39">
        <v>7</v>
      </c>
      <c r="E119" s="39">
        <v>3441.92</v>
      </c>
      <c r="F119" s="79">
        <f t="shared" si="2"/>
        <v>4130.3040000000001</v>
      </c>
    </row>
    <row r="120" spans="1:6" s="19" customFormat="1" ht="12" x14ac:dyDescent="0.25">
      <c r="A120" s="14">
        <v>120</v>
      </c>
      <c r="B120" s="20" t="s">
        <v>125</v>
      </c>
      <c r="C120" s="26" t="s">
        <v>183</v>
      </c>
      <c r="D120" s="39">
        <v>2</v>
      </c>
      <c r="E120" s="39">
        <v>17966.11</v>
      </c>
      <c r="F120" s="79">
        <f t="shared" si="2"/>
        <v>21559.331999999999</v>
      </c>
    </row>
    <row r="121" spans="1:6" s="19" customFormat="1" ht="12" x14ac:dyDescent="0.25">
      <c r="A121" s="14">
        <v>121</v>
      </c>
      <c r="B121" s="20" t="s">
        <v>126</v>
      </c>
      <c r="C121" s="26" t="s">
        <v>183</v>
      </c>
      <c r="D121" s="39">
        <v>36</v>
      </c>
      <c r="E121" s="39">
        <v>426.88</v>
      </c>
      <c r="F121" s="79">
        <f t="shared" si="2"/>
        <v>512.25599999999997</v>
      </c>
    </row>
    <row r="122" spans="1:6" s="19" customFormat="1" ht="24" x14ac:dyDescent="0.25">
      <c r="A122" s="14">
        <v>122</v>
      </c>
      <c r="B122" s="20" t="s">
        <v>8</v>
      </c>
      <c r="C122" s="26" t="s">
        <v>183</v>
      </c>
      <c r="D122" s="39">
        <v>4</v>
      </c>
      <c r="E122" s="39">
        <v>6419.3</v>
      </c>
      <c r="F122" s="79">
        <f t="shared" si="2"/>
        <v>7703.16</v>
      </c>
    </row>
    <row r="123" spans="1:6" s="19" customFormat="1" ht="12" x14ac:dyDescent="0.25">
      <c r="A123" s="14">
        <v>123</v>
      </c>
      <c r="B123" s="20" t="s">
        <v>127</v>
      </c>
      <c r="C123" s="26" t="s">
        <v>183</v>
      </c>
      <c r="D123" s="39">
        <v>55</v>
      </c>
      <c r="E123" s="39">
        <v>3232.9</v>
      </c>
      <c r="F123" s="79">
        <f t="shared" si="2"/>
        <v>3879.48</v>
      </c>
    </row>
    <row r="124" spans="1:6" s="19" customFormat="1" ht="12" x14ac:dyDescent="0.25">
      <c r="A124" s="14">
        <v>124</v>
      </c>
      <c r="B124" s="20" t="s">
        <v>128</v>
      </c>
      <c r="C124" s="26" t="s">
        <v>183</v>
      </c>
      <c r="D124" s="39">
        <v>1</v>
      </c>
      <c r="E124" s="73">
        <v>1296</v>
      </c>
      <c r="F124" s="79">
        <f t="shared" si="2"/>
        <v>1555.2</v>
      </c>
    </row>
    <row r="125" spans="1:6" s="19" customFormat="1" ht="12" x14ac:dyDescent="0.25">
      <c r="A125" s="14">
        <v>125</v>
      </c>
      <c r="B125" s="20" t="s">
        <v>129</v>
      </c>
      <c r="C125" s="26" t="s">
        <v>183</v>
      </c>
      <c r="D125" s="39">
        <v>50</v>
      </c>
      <c r="E125" s="39">
        <v>6426.71</v>
      </c>
      <c r="F125" s="79">
        <f t="shared" si="2"/>
        <v>7712.0519999999997</v>
      </c>
    </row>
    <row r="126" spans="1:6" s="19" customFormat="1" ht="24" x14ac:dyDescent="0.25">
      <c r="A126" s="14">
        <v>126</v>
      </c>
      <c r="B126" s="20" t="s">
        <v>130</v>
      </c>
      <c r="C126" s="26" t="s">
        <v>183</v>
      </c>
      <c r="D126" s="39">
        <v>1</v>
      </c>
      <c r="E126" s="39">
        <v>11688</v>
      </c>
      <c r="F126" s="79">
        <f t="shared" si="2"/>
        <v>14025.6</v>
      </c>
    </row>
    <row r="127" spans="1:6" s="19" customFormat="1" ht="12" x14ac:dyDescent="0.25">
      <c r="A127" s="14">
        <v>127</v>
      </c>
      <c r="B127" s="20" t="s">
        <v>131</v>
      </c>
      <c r="C127" s="26" t="s">
        <v>183</v>
      </c>
      <c r="D127" s="39">
        <v>13</v>
      </c>
      <c r="E127" s="39">
        <v>1522.17</v>
      </c>
      <c r="F127" s="79">
        <f t="shared" si="2"/>
        <v>1826.604</v>
      </c>
    </row>
    <row r="128" spans="1:6" s="19" customFormat="1" ht="24" x14ac:dyDescent="0.25">
      <c r="A128" s="14">
        <v>128</v>
      </c>
      <c r="B128" s="20" t="s">
        <v>132</v>
      </c>
      <c r="C128" s="26" t="s">
        <v>183</v>
      </c>
      <c r="D128" s="39">
        <v>4</v>
      </c>
      <c r="E128" s="73">
        <v>14639.07</v>
      </c>
      <c r="F128" s="79">
        <f t="shared" si="2"/>
        <v>17566.883999999998</v>
      </c>
    </row>
    <row r="129" spans="1:6" s="19" customFormat="1" ht="12" x14ac:dyDescent="0.25">
      <c r="A129" s="14">
        <v>129</v>
      </c>
      <c r="B129" s="20" t="s">
        <v>133</v>
      </c>
      <c r="C129" s="26" t="s">
        <v>183</v>
      </c>
      <c r="D129" s="39">
        <v>57</v>
      </c>
      <c r="E129" s="39">
        <v>652.08000000000004</v>
      </c>
      <c r="F129" s="79">
        <f t="shared" si="2"/>
        <v>782.49599999999998</v>
      </c>
    </row>
    <row r="130" spans="1:6" s="19" customFormat="1" ht="24" x14ac:dyDescent="0.25">
      <c r="A130" s="14">
        <v>130</v>
      </c>
      <c r="B130" s="20" t="s">
        <v>134</v>
      </c>
      <c r="C130" s="26" t="s">
        <v>183</v>
      </c>
      <c r="D130" s="39">
        <v>1</v>
      </c>
      <c r="E130" s="39">
        <v>1178.8399999999999</v>
      </c>
      <c r="F130" s="79">
        <f t="shared" si="2"/>
        <v>1414.6079999999999</v>
      </c>
    </row>
    <row r="131" spans="1:6" s="19" customFormat="1" ht="12" x14ac:dyDescent="0.25">
      <c r="A131" s="14">
        <v>131</v>
      </c>
      <c r="B131" s="20" t="s">
        <v>55</v>
      </c>
      <c r="C131" s="26" t="s">
        <v>183</v>
      </c>
      <c r="D131" s="39">
        <v>8</v>
      </c>
      <c r="E131" s="73">
        <v>6670.63</v>
      </c>
      <c r="F131" s="79">
        <f t="shared" ref="F131:F194" si="3">E131*1.2</f>
        <v>8004.7559999999994</v>
      </c>
    </row>
    <row r="132" spans="1:6" s="19" customFormat="1" ht="12" x14ac:dyDescent="0.25">
      <c r="A132" s="14">
        <v>132</v>
      </c>
      <c r="B132" s="20" t="s">
        <v>135</v>
      </c>
      <c r="C132" s="26" t="s">
        <v>183</v>
      </c>
      <c r="D132" s="39">
        <v>1</v>
      </c>
      <c r="E132" s="73">
        <v>769</v>
      </c>
      <c r="F132" s="79">
        <f t="shared" si="3"/>
        <v>922.8</v>
      </c>
    </row>
    <row r="133" spans="1:6" s="19" customFormat="1" ht="24" x14ac:dyDescent="0.25">
      <c r="A133" s="14">
        <v>133</v>
      </c>
      <c r="B133" s="20" t="s">
        <v>9</v>
      </c>
      <c r="C133" s="26" t="s">
        <v>183</v>
      </c>
      <c r="D133" s="39">
        <v>3</v>
      </c>
      <c r="E133" s="39">
        <v>2364.44</v>
      </c>
      <c r="F133" s="79">
        <f t="shared" si="3"/>
        <v>2837.328</v>
      </c>
    </row>
    <row r="134" spans="1:6" s="19" customFormat="1" ht="24" x14ac:dyDescent="0.25">
      <c r="A134" s="14">
        <v>134</v>
      </c>
      <c r="B134" s="20" t="s">
        <v>136</v>
      </c>
      <c r="C134" s="26" t="s">
        <v>183</v>
      </c>
      <c r="D134" s="39">
        <v>2</v>
      </c>
      <c r="E134" s="73">
        <v>6025.6</v>
      </c>
      <c r="F134" s="79">
        <f t="shared" si="3"/>
        <v>7230.72</v>
      </c>
    </row>
    <row r="135" spans="1:6" s="19" customFormat="1" ht="12" x14ac:dyDescent="0.25">
      <c r="A135" s="14">
        <v>135</v>
      </c>
      <c r="B135" s="20" t="s">
        <v>56</v>
      </c>
      <c r="C135" s="26" t="s">
        <v>183</v>
      </c>
      <c r="D135" s="39">
        <v>9</v>
      </c>
      <c r="E135" s="73">
        <v>5659.26</v>
      </c>
      <c r="F135" s="79">
        <f t="shared" si="3"/>
        <v>6791.1120000000001</v>
      </c>
    </row>
    <row r="136" spans="1:6" s="19" customFormat="1" ht="24" x14ac:dyDescent="0.25">
      <c r="A136" s="14">
        <v>136</v>
      </c>
      <c r="B136" s="20" t="s">
        <v>10</v>
      </c>
      <c r="C136" s="26" t="s">
        <v>183</v>
      </c>
      <c r="D136" s="39">
        <v>3</v>
      </c>
      <c r="E136" s="39">
        <v>2834.76</v>
      </c>
      <c r="F136" s="79">
        <f t="shared" si="3"/>
        <v>3401.712</v>
      </c>
    </row>
    <row r="137" spans="1:6" s="19" customFormat="1" ht="12" x14ac:dyDescent="0.25">
      <c r="A137" s="14">
        <v>137</v>
      </c>
      <c r="B137" s="20" t="s">
        <v>137</v>
      </c>
      <c r="C137" s="26" t="s">
        <v>183</v>
      </c>
      <c r="D137" s="39">
        <v>3</v>
      </c>
      <c r="E137" s="73">
        <v>4710</v>
      </c>
      <c r="F137" s="79">
        <f t="shared" si="3"/>
        <v>5652</v>
      </c>
    </row>
    <row r="138" spans="1:6" s="19" customFormat="1" ht="12" x14ac:dyDescent="0.25">
      <c r="A138" s="14">
        <v>138</v>
      </c>
      <c r="B138" s="20" t="s">
        <v>11</v>
      </c>
      <c r="C138" s="26" t="s">
        <v>183</v>
      </c>
      <c r="D138" s="39">
        <v>11</v>
      </c>
      <c r="E138" s="73">
        <v>20130</v>
      </c>
      <c r="F138" s="79">
        <f t="shared" si="3"/>
        <v>24156</v>
      </c>
    </row>
    <row r="139" spans="1:6" s="19" customFormat="1" ht="24" x14ac:dyDescent="0.25">
      <c r="A139" s="14">
        <v>139</v>
      </c>
      <c r="B139" s="20" t="s">
        <v>138</v>
      </c>
      <c r="C139" s="26" t="s">
        <v>183</v>
      </c>
      <c r="D139" s="39">
        <v>3</v>
      </c>
      <c r="E139" s="39">
        <v>20669.09</v>
      </c>
      <c r="F139" s="79">
        <f t="shared" si="3"/>
        <v>24802.907999999999</v>
      </c>
    </row>
    <row r="140" spans="1:6" s="19" customFormat="1" ht="12" x14ac:dyDescent="0.25">
      <c r="A140" s="14">
        <v>140</v>
      </c>
      <c r="B140" s="22" t="s">
        <v>139</v>
      </c>
      <c r="C140" s="29" t="s">
        <v>183</v>
      </c>
      <c r="D140" s="42">
        <v>10</v>
      </c>
      <c r="E140" s="43">
        <v>493240</v>
      </c>
      <c r="F140" s="79">
        <f t="shared" si="3"/>
        <v>591888</v>
      </c>
    </row>
    <row r="141" spans="1:6" s="19" customFormat="1" ht="12" x14ac:dyDescent="0.25">
      <c r="A141" s="14">
        <v>141</v>
      </c>
      <c r="B141" s="22" t="s">
        <v>140</v>
      </c>
      <c r="C141" s="29" t="s">
        <v>183</v>
      </c>
      <c r="D141" s="42">
        <v>3</v>
      </c>
      <c r="E141" s="42">
        <v>87561.600000000006</v>
      </c>
      <c r="F141" s="79">
        <f t="shared" si="3"/>
        <v>105073.92</v>
      </c>
    </row>
    <row r="142" spans="1:6" s="19" customFormat="1" ht="12" x14ac:dyDescent="0.25">
      <c r="A142" s="14">
        <v>142</v>
      </c>
      <c r="B142" s="23" t="s">
        <v>141</v>
      </c>
      <c r="C142" s="30" t="s">
        <v>183</v>
      </c>
      <c r="D142" s="43">
        <v>10</v>
      </c>
      <c r="E142" s="43">
        <v>245533.7</v>
      </c>
      <c r="F142" s="79">
        <f t="shared" si="3"/>
        <v>294640.44</v>
      </c>
    </row>
    <row r="143" spans="1:6" s="19" customFormat="1" ht="12" x14ac:dyDescent="0.25">
      <c r="A143" s="14">
        <v>143</v>
      </c>
      <c r="B143" s="23" t="s">
        <v>142</v>
      </c>
      <c r="C143" s="30" t="s">
        <v>183</v>
      </c>
      <c r="D143" s="43">
        <v>3</v>
      </c>
      <c r="E143" s="43">
        <v>52616.58</v>
      </c>
      <c r="F143" s="79">
        <f t="shared" si="3"/>
        <v>63139.896000000001</v>
      </c>
    </row>
    <row r="144" spans="1:6" s="19" customFormat="1" ht="12" x14ac:dyDescent="0.25">
      <c r="A144" s="14">
        <v>144</v>
      </c>
      <c r="B144" s="23" t="s">
        <v>143</v>
      </c>
      <c r="C144" s="30" t="s">
        <v>183</v>
      </c>
      <c r="D144" s="43">
        <v>3</v>
      </c>
      <c r="E144" s="43">
        <v>36965.01</v>
      </c>
      <c r="F144" s="79">
        <f t="shared" si="3"/>
        <v>44358.012000000002</v>
      </c>
    </row>
    <row r="145" spans="1:6" s="19" customFormat="1" ht="12" x14ac:dyDescent="0.25">
      <c r="A145" s="14">
        <v>145</v>
      </c>
      <c r="B145" s="22" t="s">
        <v>144</v>
      </c>
      <c r="C145" s="29" t="s">
        <v>183</v>
      </c>
      <c r="D145" s="42">
        <v>1</v>
      </c>
      <c r="E145" s="42">
        <v>4302.3100000000004</v>
      </c>
      <c r="F145" s="79">
        <f t="shared" si="3"/>
        <v>5162.7719999999999</v>
      </c>
    </row>
    <row r="146" spans="1:6" s="19" customFormat="1" ht="12" x14ac:dyDescent="0.25">
      <c r="A146" s="14">
        <v>146</v>
      </c>
      <c r="B146" s="22" t="s">
        <v>145</v>
      </c>
      <c r="C146" s="29" t="s">
        <v>183</v>
      </c>
      <c r="D146" s="42">
        <v>2</v>
      </c>
      <c r="E146" s="42">
        <v>7786.8</v>
      </c>
      <c r="F146" s="79">
        <f t="shared" si="3"/>
        <v>9344.16</v>
      </c>
    </row>
    <row r="147" spans="1:6" s="19" customFormat="1" ht="12" x14ac:dyDescent="0.25">
      <c r="A147" s="14">
        <v>147</v>
      </c>
      <c r="B147" s="22" t="s">
        <v>146</v>
      </c>
      <c r="C147" s="29" t="s">
        <v>183</v>
      </c>
      <c r="D147" s="42">
        <v>2</v>
      </c>
      <c r="E147" s="42">
        <v>6150</v>
      </c>
      <c r="F147" s="79">
        <f t="shared" si="3"/>
        <v>7380</v>
      </c>
    </row>
    <row r="148" spans="1:6" s="19" customFormat="1" ht="12" x14ac:dyDescent="0.25">
      <c r="A148" s="14">
        <v>148</v>
      </c>
      <c r="B148" s="22" t="s">
        <v>147</v>
      </c>
      <c r="C148" s="29" t="s">
        <v>183</v>
      </c>
      <c r="D148" s="42">
        <v>6</v>
      </c>
      <c r="E148" s="42">
        <v>7008.12</v>
      </c>
      <c r="F148" s="79">
        <f t="shared" si="3"/>
        <v>8409.7439999999988</v>
      </c>
    </row>
    <row r="149" spans="1:6" s="19" customFormat="1" ht="12" x14ac:dyDescent="0.25">
      <c r="A149" s="14">
        <v>149</v>
      </c>
      <c r="B149" s="22" t="s">
        <v>148</v>
      </c>
      <c r="C149" s="29" t="s">
        <v>183</v>
      </c>
      <c r="D149" s="42">
        <v>2</v>
      </c>
      <c r="E149" s="42">
        <v>2008.16</v>
      </c>
      <c r="F149" s="79">
        <f t="shared" si="3"/>
        <v>2409.7919999999999</v>
      </c>
    </row>
    <row r="150" spans="1:6" s="19" customFormat="1" ht="12" x14ac:dyDescent="0.25">
      <c r="A150" s="14">
        <v>150</v>
      </c>
      <c r="B150" s="22" t="s">
        <v>149</v>
      </c>
      <c r="C150" s="29" t="s">
        <v>183</v>
      </c>
      <c r="D150" s="42">
        <v>5</v>
      </c>
      <c r="E150" s="42">
        <v>972.38</v>
      </c>
      <c r="F150" s="79">
        <f t="shared" si="3"/>
        <v>1166.856</v>
      </c>
    </row>
    <row r="151" spans="1:6" s="46" customFormat="1" ht="12" x14ac:dyDescent="0.25">
      <c r="A151" s="14">
        <v>151</v>
      </c>
      <c r="B151" s="23" t="s">
        <v>150</v>
      </c>
      <c r="C151" s="30" t="s">
        <v>183</v>
      </c>
      <c r="D151" s="43">
        <v>10</v>
      </c>
      <c r="E151" s="42">
        <v>545.85</v>
      </c>
      <c r="F151" s="79">
        <f t="shared" si="3"/>
        <v>655.02</v>
      </c>
    </row>
    <row r="152" spans="1:6" s="19" customFormat="1" ht="12" x14ac:dyDescent="0.25">
      <c r="A152" s="14">
        <v>152</v>
      </c>
      <c r="B152" s="22" t="s">
        <v>151</v>
      </c>
      <c r="C152" s="29" t="s">
        <v>183</v>
      </c>
      <c r="D152" s="42">
        <v>8</v>
      </c>
      <c r="E152" s="42">
        <v>226795.88</v>
      </c>
      <c r="F152" s="79">
        <f t="shared" si="3"/>
        <v>272155.05599999998</v>
      </c>
    </row>
    <row r="153" spans="1:6" s="19" customFormat="1" ht="12" x14ac:dyDescent="0.25">
      <c r="A153" s="14">
        <v>153</v>
      </c>
      <c r="B153" s="22" t="s">
        <v>152</v>
      </c>
      <c r="C153" s="29" t="s">
        <v>183</v>
      </c>
      <c r="D153" s="42">
        <v>2</v>
      </c>
      <c r="E153" s="42">
        <v>3256</v>
      </c>
      <c r="F153" s="79">
        <f t="shared" si="3"/>
        <v>3907.2</v>
      </c>
    </row>
    <row r="154" spans="1:6" s="19" customFormat="1" ht="12" x14ac:dyDescent="0.25">
      <c r="A154" s="14">
        <v>154</v>
      </c>
      <c r="B154" s="22" t="s">
        <v>153</v>
      </c>
      <c r="C154" s="29" t="s">
        <v>183</v>
      </c>
      <c r="D154" s="42">
        <v>6</v>
      </c>
      <c r="E154" s="42">
        <v>9249.9</v>
      </c>
      <c r="F154" s="79">
        <f t="shared" si="3"/>
        <v>11099.88</v>
      </c>
    </row>
    <row r="155" spans="1:6" s="19" customFormat="1" ht="12" x14ac:dyDescent="0.25">
      <c r="A155" s="14">
        <v>155</v>
      </c>
      <c r="B155" s="22" t="s">
        <v>154</v>
      </c>
      <c r="C155" s="29" t="s">
        <v>183</v>
      </c>
      <c r="D155" s="42">
        <v>2</v>
      </c>
      <c r="E155" s="42">
        <v>2864.2</v>
      </c>
      <c r="F155" s="79">
        <f t="shared" si="3"/>
        <v>3437.0399999999995</v>
      </c>
    </row>
    <row r="156" spans="1:6" s="19" customFormat="1" ht="12" x14ac:dyDescent="0.25">
      <c r="A156" s="14">
        <v>156</v>
      </c>
      <c r="B156" s="22" t="s">
        <v>155</v>
      </c>
      <c r="C156" s="29" t="s">
        <v>183</v>
      </c>
      <c r="D156" s="42">
        <v>4</v>
      </c>
      <c r="E156" s="42">
        <v>59333.3</v>
      </c>
      <c r="F156" s="79">
        <f t="shared" si="3"/>
        <v>71199.960000000006</v>
      </c>
    </row>
    <row r="157" spans="1:6" s="19" customFormat="1" ht="12" x14ac:dyDescent="0.25">
      <c r="A157" s="14">
        <v>157</v>
      </c>
      <c r="B157" s="22" t="s">
        <v>156</v>
      </c>
      <c r="C157" s="29" t="s">
        <v>183</v>
      </c>
      <c r="D157" s="42">
        <v>4</v>
      </c>
      <c r="E157" s="42">
        <v>1891.5</v>
      </c>
      <c r="F157" s="79">
        <f t="shared" si="3"/>
        <v>2269.7999999999997</v>
      </c>
    </row>
    <row r="158" spans="1:6" s="19" customFormat="1" ht="12" x14ac:dyDescent="0.25">
      <c r="A158" s="14">
        <v>158</v>
      </c>
      <c r="B158" s="22" t="s">
        <v>157</v>
      </c>
      <c r="C158" s="29" t="s">
        <v>183</v>
      </c>
      <c r="D158" s="42">
        <v>2</v>
      </c>
      <c r="E158" s="42">
        <v>10333</v>
      </c>
      <c r="F158" s="79">
        <f t="shared" si="3"/>
        <v>12399.6</v>
      </c>
    </row>
    <row r="159" spans="1:6" s="19" customFormat="1" ht="12" x14ac:dyDescent="0.25">
      <c r="A159" s="14">
        <v>159</v>
      </c>
      <c r="B159" s="22" t="s">
        <v>158</v>
      </c>
      <c r="C159" s="29" t="s">
        <v>183</v>
      </c>
      <c r="D159" s="42">
        <v>6</v>
      </c>
      <c r="E159" s="42">
        <v>13316.3</v>
      </c>
      <c r="F159" s="79">
        <f t="shared" si="3"/>
        <v>15979.559999999998</v>
      </c>
    </row>
    <row r="160" spans="1:6" s="19" customFormat="1" ht="12" x14ac:dyDescent="0.25">
      <c r="A160" s="14">
        <v>160</v>
      </c>
      <c r="B160" s="22" t="s">
        <v>159</v>
      </c>
      <c r="C160" s="29" t="s">
        <v>183</v>
      </c>
      <c r="D160" s="42">
        <v>6</v>
      </c>
      <c r="E160" s="42">
        <v>801.3</v>
      </c>
      <c r="F160" s="79">
        <f t="shared" si="3"/>
        <v>961.56</v>
      </c>
    </row>
    <row r="161" spans="1:6" s="19" customFormat="1" ht="12" x14ac:dyDescent="0.25">
      <c r="A161" s="14">
        <v>161</v>
      </c>
      <c r="B161" s="22" t="s">
        <v>160</v>
      </c>
      <c r="C161" s="29" t="s">
        <v>183</v>
      </c>
      <c r="D161" s="42">
        <v>1</v>
      </c>
      <c r="E161" s="42">
        <v>10492.37</v>
      </c>
      <c r="F161" s="79">
        <f t="shared" si="3"/>
        <v>12590.844000000001</v>
      </c>
    </row>
    <row r="162" spans="1:6" s="19" customFormat="1" ht="12" x14ac:dyDescent="0.25">
      <c r="A162" s="14">
        <v>162</v>
      </c>
      <c r="B162" s="22" t="s">
        <v>161</v>
      </c>
      <c r="C162" s="29" t="s">
        <v>183</v>
      </c>
      <c r="D162" s="42">
        <v>2</v>
      </c>
      <c r="E162" s="42">
        <v>25614.42</v>
      </c>
      <c r="F162" s="79">
        <f t="shared" si="3"/>
        <v>30737.303999999996</v>
      </c>
    </row>
    <row r="163" spans="1:6" s="19" customFormat="1" ht="12" x14ac:dyDescent="0.25">
      <c r="A163" s="14">
        <v>163</v>
      </c>
      <c r="B163" s="22" t="s">
        <v>162</v>
      </c>
      <c r="C163" s="29" t="s">
        <v>183</v>
      </c>
      <c r="D163" s="42">
        <v>4</v>
      </c>
      <c r="E163" s="42">
        <v>688.1</v>
      </c>
      <c r="F163" s="79">
        <f t="shared" si="3"/>
        <v>825.72</v>
      </c>
    </row>
    <row r="164" spans="1:6" s="19" customFormat="1" ht="12" x14ac:dyDescent="0.25">
      <c r="A164" s="14">
        <v>164</v>
      </c>
      <c r="B164" s="22" t="s">
        <v>163</v>
      </c>
      <c r="C164" s="29" t="s">
        <v>183</v>
      </c>
      <c r="D164" s="42">
        <v>1</v>
      </c>
      <c r="E164" s="42">
        <v>1517.1</v>
      </c>
      <c r="F164" s="79">
        <f t="shared" si="3"/>
        <v>1820.5199999999998</v>
      </c>
    </row>
    <row r="165" spans="1:6" s="19" customFormat="1" ht="12" x14ac:dyDescent="0.25">
      <c r="A165" s="14">
        <v>165</v>
      </c>
      <c r="B165" s="22" t="s">
        <v>164</v>
      </c>
      <c r="C165" s="29" t="s">
        <v>183</v>
      </c>
      <c r="D165" s="42">
        <v>6</v>
      </c>
      <c r="E165" s="42">
        <v>2979.1</v>
      </c>
      <c r="F165" s="79">
        <f t="shared" si="3"/>
        <v>3574.9199999999996</v>
      </c>
    </row>
    <row r="166" spans="1:6" s="19" customFormat="1" ht="12" x14ac:dyDescent="0.25">
      <c r="A166" s="14">
        <v>166</v>
      </c>
      <c r="B166" s="22" t="s">
        <v>165</v>
      </c>
      <c r="C166" s="29" t="s">
        <v>183</v>
      </c>
      <c r="D166" s="42">
        <v>9</v>
      </c>
      <c r="E166" s="42">
        <v>2884.1</v>
      </c>
      <c r="F166" s="79">
        <f t="shared" si="3"/>
        <v>3460.9199999999996</v>
      </c>
    </row>
    <row r="167" spans="1:6" s="19" customFormat="1" ht="12" x14ac:dyDescent="0.25">
      <c r="A167" s="14">
        <v>167</v>
      </c>
      <c r="B167" s="22" t="s">
        <v>166</v>
      </c>
      <c r="C167" s="29" t="s">
        <v>183</v>
      </c>
      <c r="D167" s="84">
        <v>6</v>
      </c>
      <c r="E167" s="42">
        <v>1844.25</v>
      </c>
      <c r="F167" s="79">
        <f t="shared" si="3"/>
        <v>2213.1</v>
      </c>
    </row>
    <row r="168" spans="1:6" s="19" customFormat="1" ht="12" x14ac:dyDescent="0.25">
      <c r="A168" s="14">
        <v>168</v>
      </c>
      <c r="B168" s="22" t="s">
        <v>167</v>
      </c>
      <c r="C168" s="29" t="s">
        <v>183</v>
      </c>
      <c r="D168" s="42">
        <v>3</v>
      </c>
      <c r="E168" s="42">
        <v>7127.2</v>
      </c>
      <c r="F168" s="79">
        <f t="shared" si="3"/>
        <v>8552.64</v>
      </c>
    </row>
    <row r="169" spans="1:6" s="19" customFormat="1" ht="12" x14ac:dyDescent="0.25">
      <c r="A169" s="14">
        <v>169</v>
      </c>
      <c r="B169" s="22" t="s">
        <v>168</v>
      </c>
      <c r="C169" s="29" t="s">
        <v>183</v>
      </c>
      <c r="D169" s="42">
        <v>1</v>
      </c>
      <c r="E169" s="42">
        <v>82829.7</v>
      </c>
      <c r="F169" s="79">
        <f t="shared" si="3"/>
        <v>99395.64</v>
      </c>
    </row>
    <row r="170" spans="1:6" s="19" customFormat="1" ht="12" x14ac:dyDescent="0.25">
      <c r="A170" s="14">
        <v>170</v>
      </c>
      <c r="B170" s="22" t="s">
        <v>169</v>
      </c>
      <c r="C170" s="29" t="s">
        <v>183</v>
      </c>
      <c r="D170" s="42">
        <v>2</v>
      </c>
      <c r="E170" s="42">
        <v>50875.3</v>
      </c>
      <c r="F170" s="79">
        <f t="shared" si="3"/>
        <v>61050.36</v>
      </c>
    </row>
    <row r="171" spans="1:6" s="19" customFormat="1" ht="12" x14ac:dyDescent="0.25">
      <c r="A171" s="14">
        <v>171</v>
      </c>
      <c r="B171" s="22" t="s">
        <v>170</v>
      </c>
      <c r="C171" s="29" t="s">
        <v>183</v>
      </c>
      <c r="D171" s="42">
        <v>2</v>
      </c>
      <c r="E171" s="42">
        <v>50862</v>
      </c>
      <c r="F171" s="79">
        <f t="shared" si="3"/>
        <v>61034.399999999994</v>
      </c>
    </row>
    <row r="172" spans="1:6" s="19" customFormat="1" ht="12" x14ac:dyDescent="0.25">
      <c r="A172" s="14">
        <v>172</v>
      </c>
      <c r="B172" s="22" t="s">
        <v>171</v>
      </c>
      <c r="C172" s="29" t="s">
        <v>183</v>
      </c>
      <c r="D172" s="42">
        <v>1</v>
      </c>
      <c r="E172" s="42">
        <v>5225.3</v>
      </c>
      <c r="F172" s="79">
        <f t="shared" si="3"/>
        <v>6270.36</v>
      </c>
    </row>
    <row r="173" spans="1:6" s="19" customFormat="1" ht="12" x14ac:dyDescent="0.25">
      <c r="A173" s="14">
        <v>173</v>
      </c>
      <c r="B173" s="22" t="s">
        <v>172</v>
      </c>
      <c r="C173" s="29" t="s">
        <v>183</v>
      </c>
      <c r="D173" s="42">
        <v>1</v>
      </c>
      <c r="E173" s="42">
        <v>23654</v>
      </c>
      <c r="F173" s="79">
        <f t="shared" si="3"/>
        <v>28384.799999999999</v>
      </c>
    </row>
    <row r="174" spans="1:6" s="19" customFormat="1" ht="12" x14ac:dyDescent="0.25">
      <c r="A174" s="14">
        <v>174</v>
      </c>
      <c r="B174" s="22" t="s">
        <v>173</v>
      </c>
      <c r="C174" s="29" t="s">
        <v>183</v>
      </c>
      <c r="D174" s="42">
        <v>6</v>
      </c>
      <c r="E174" s="42">
        <v>4406.7</v>
      </c>
      <c r="F174" s="79">
        <f t="shared" si="3"/>
        <v>5288.04</v>
      </c>
    </row>
    <row r="175" spans="1:6" s="19" customFormat="1" ht="12" x14ac:dyDescent="0.25">
      <c r="A175" s="14">
        <v>175</v>
      </c>
      <c r="B175" s="22" t="s">
        <v>174</v>
      </c>
      <c r="C175" s="29" t="s">
        <v>183</v>
      </c>
      <c r="D175" s="42">
        <v>4</v>
      </c>
      <c r="E175" s="42">
        <v>115609.9</v>
      </c>
      <c r="F175" s="79">
        <f t="shared" si="3"/>
        <v>138731.87999999998</v>
      </c>
    </row>
    <row r="176" spans="1:6" s="19" customFormat="1" ht="12" x14ac:dyDescent="0.25">
      <c r="A176" s="14">
        <v>176</v>
      </c>
      <c r="B176" s="22" t="s">
        <v>175</v>
      </c>
      <c r="C176" s="29" t="s">
        <v>183</v>
      </c>
      <c r="D176" s="42">
        <v>1</v>
      </c>
      <c r="E176" s="42">
        <v>13416</v>
      </c>
      <c r="F176" s="79">
        <f t="shared" si="3"/>
        <v>16099.199999999999</v>
      </c>
    </row>
    <row r="177" spans="1:6" s="19" customFormat="1" ht="12" x14ac:dyDescent="0.25">
      <c r="A177" s="14">
        <v>177</v>
      </c>
      <c r="B177" s="22" t="s">
        <v>176</v>
      </c>
      <c r="C177" s="29" t="s">
        <v>183</v>
      </c>
      <c r="D177" s="42">
        <v>4</v>
      </c>
      <c r="E177" s="42">
        <v>696</v>
      </c>
      <c r="F177" s="79">
        <f t="shared" si="3"/>
        <v>835.19999999999993</v>
      </c>
    </row>
    <row r="178" spans="1:6" s="19" customFormat="1" ht="12" x14ac:dyDescent="0.25">
      <c r="A178" s="14">
        <v>178</v>
      </c>
      <c r="B178" s="22" t="s">
        <v>177</v>
      </c>
      <c r="C178" s="29" t="s">
        <v>183</v>
      </c>
      <c r="D178" s="42">
        <v>1</v>
      </c>
      <c r="E178" s="42">
        <v>20279</v>
      </c>
      <c r="F178" s="79">
        <f t="shared" si="3"/>
        <v>24334.799999999999</v>
      </c>
    </row>
    <row r="179" spans="1:6" s="19" customFormat="1" ht="12" x14ac:dyDescent="0.25">
      <c r="A179" s="14">
        <v>179</v>
      </c>
      <c r="B179" s="22" t="s">
        <v>178</v>
      </c>
      <c r="C179" s="29" t="s">
        <v>183</v>
      </c>
      <c r="D179" s="42">
        <v>4</v>
      </c>
      <c r="E179" s="42">
        <v>16272</v>
      </c>
      <c r="F179" s="79">
        <f t="shared" si="3"/>
        <v>19526.399999999998</v>
      </c>
    </row>
    <row r="180" spans="1:6" s="19" customFormat="1" ht="12" x14ac:dyDescent="0.25">
      <c r="A180" s="14">
        <v>180</v>
      </c>
      <c r="B180" s="22" t="s">
        <v>179</v>
      </c>
      <c r="C180" s="29" t="s">
        <v>183</v>
      </c>
      <c r="D180" s="42">
        <v>1</v>
      </c>
      <c r="E180" s="42">
        <v>11535.9</v>
      </c>
      <c r="F180" s="79">
        <f t="shared" si="3"/>
        <v>13843.08</v>
      </c>
    </row>
    <row r="181" spans="1:6" s="19" customFormat="1" ht="12" x14ac:dyDescent="0.25">
      <c r="A181" s="14">
        <v>181</v>
      </c>
      <c r="B181" s="22" t="s">
        <v>180</v>
      </c>
      <c r="C181" s="29" t="s">
        <v>183</v>
      </c>
      <c r="D181" s="42">
        <v>1</v>
      </c>
      <c r="E181" s="42">
        <v>1127</v>
      </c>
      <c r="F181" s="79">
        <f t="shared" si="3"/>
        <v>1352.3999999999999</v>
      </c>
    </row>
    <row r="182" spans="1:6" s="19" customFormat="1" ht="12" x14ac:dyDescent="0.25">
      <c r="A182" s="14">
        <v>182</v>
      </c>
      <c r="B182" s="56" t="s">
        <v>181</v>
      </c>
      <c r="C182" s="80" t="s">
        <v>183</v>
      </c>
      <c r="D182" s="81">
        <v>10</v>
      </c>
      <c r="E182" s="47">
        <v>358.68</v>
      </c>
      <c r="F182" s="89">
        <f t="shared" si="3"/>
        <v>430.416</v>
      </c>
    </row>
    <row r="183" spans="1:6" s="19" customFormat="1" ht="12" x14ac:dyDescent="0.25">
      <c r="A183" s="14">
        <v>183</v>
      </c>
      <c r="B183" s="76" t="s">
        <v>182</v>
      </c>
      <c r="C183" s="66" t="s">
        <v>183</v>
      </c>
      <c r="D183" s="67">
        <v>7</v>
      </c>
      <c r="E183" s="12">
        <v>592.96</v>
      </c>
      <c r="F183" s="79">
        <f t="shared" si="3"/>
        <v>711.55200000000002</v>
      </c>
    </row>
    <row r="184" spans="1:6" s="46" customFormat="1" ht="12" x14ac:dyDescent="0.25">
      <c r="A184" s="14">
        <v>184</v>
      </c>
      <c r="B184" s="48" t="s">
        <v>205</v>
      </c>
      <c r="C184" s="49" t="s">
        <v>183</v>
      </c>
      <c r="D184" s="47">
        <v>4</v>
      </c>
      <c r="E184" s="47">
        <v>2605.8200000000002</v>
      </c>
      <c r="F184" s="89">
        <f t="shared" si="3"/>
        <v>3126.9839999999999</v>
      </c>
    </row>
    <row r="185" spans="1:6" s="46" customFormat="1" ht="24" x14ac:dyDescent="0.25">
      <c r="A185" s="14">
        <v>185</v>
      </c>
      <c r="B185" s="77" t="s">
        <v>206</v>
      </c>
      <c r="C185" s="78" t="s">
        <v>183</v>
      </c>
      <c r="D185" s="79">
        <v>2</v>
      </c>
      <c r="E185" s="12">
        <v>2542.37</v>
      </c>
      <c r="F185" s="79">
        <f t="shared" si="3"/>
        <v>3050.8439999999996</v>
      </c>
    </row>
    <row r="186" spans="1:6" s="46" customFormat="1" ht="12" x14ac:dyDescent="0.25">
      <c r="A186" s="14">
        <v>186</v>
      </c>
      <c r="B186" s="10" t="s">
        <v>207</v>
      </c>
      <c r="C186" s="31" t="s">
        <v>183</v>
      </c>
      <c r="D186" s="12">
        <v>6</v>
      </c>
      <c r="E186" s="12">
        <v>1038</v>
      </c>
      <c r="F186" s="79">
        <f t="shared" si="3"/>
        <v>1245.5999999999999</v>
      </c>
    </row>
    <row r="187" spans="1:6" s="46" customFormat="1" ht="12" x14ac:dyDescent="0.25">
      <c r="A187" s="14">
        <v>187</v>
      </c>
      <c r="B187" s="10" t="s">
        <v>208</v>
      </c>
      <c r="C187" s="31" t="s">
        <v>183</v>
      </c>
      <c r="D187" s="12">
        <v>6</v>
      </c>
      <c r="E187" s="12">
        <v>5232.72</v>
      </c>
      <c r="F187" s="79">
        <f t="shared" si="3"/>
        <v>6279.2640000000001</v>
      </c>
    </row>
    <row r="188" spans="1:6" s="46" customFormat="1" ht="12" x14ac:dyDescent="0.25">
      <c r="A188" s="14">
        <v>188</v>
      </c>
      <c r="B188" s="10" t="s">
        <v>209</v>
      </c>
      <c r="C188" s="31" t="s">
        <v>183</v>
      </c>
      <c r="D188" s="12">
        <v>10</v>
      </c>
      <c r="E188" s="12">
        <v>36915.15</v>
      </c>
      <c r="F188" s="79">
        <f t="shared" si="3"/>
        <v>44298.18</v>
      </c>
    </row>
    <row r="189" spans="1:6" s="46" customFormat="1" ht="12" x14ac:dyDescent="0.25">
      <c r="A189" s="14">
        <v>189</v>
      </c>
      <c r="B189" s="10" t="s">
        <v>210</v>
      </c>
      <c r="C189" s="31" t="s">
        <v>183</v>
      </c>
      <c r="D189" s="12">
        <v>4</v>
      </c>
      <c r="E189" s="12">
        <v>876.95</v>
      </c>
      <c r="F189" s="79">
        <f t="shared" si="3"/>
        <v>1052.3399999999999</v>
      </c>
    </row>
    <row r="190" spans="1:6" s="46" customFormat="1" ht="24" x14ac:dyDescent="0.25">
      <c r="A190" s="14">
        <v>190</v>
      </c>
      <c r="B190" s="10" t="s">
        <v>211</v>
      </c>
      <c r="C190" s="31" t="s">
        <v>183</v>
      </c>
      <c r="D190" s="12">
        <v>16</v>
      </c>
      <c r="E190" s="12">
        <v>8000</v>
      </c>
      <c r="F190" s="79">
        <f t="shared" si="3"/>
        <v>9600</v>
      </c>
    </row>
    <row r="191" spans="1:6" s="46" customFormat="1" ht="12" x14ac:dyDescent="0.25">
      <c r="A191" s="14">
        <v>191</v>
      </c>
      <c r="B191" s="10" t="s">
        <v>212</v>
      </c>
      <c r="C191" s="31" t="s">
        <v>183</v>
      </c>
      <c r="D191" s="12">
        <v>4</v>
      </c>
      <c r="E191" s="12">
        <v>30035.9</v>
      </c>
      <c r="F191" s="79">
        <f t="shared" si="3"/>
        <v>36043.08</v>
      </c>
    </row>
    <row r="192" spans="1:6" s="46" customFormat="1" ht="12" x14ac:dyDescent="0.25">
      <c r="A192" s="14">
        <v>192</v>
      </c>
      <c r="B192" s="10" t="s">
        <v>213</v>
      </c>
      <c r="C192" s="31" t="s">
        <v>183</v>
      </c>
      <c r="D192" s="12">
        <v>1</v>
      </c>
      <c r="E192" s="12">
        <v>2542.37</v>
      </c>
      <c r="F192" s="79">
        <f t="shared" si="3"/>
        <v>3050.8439999999996</v>
      </c>
    </row>
    <row r="193" spans="1:6" s="46" customFormat="1" ht="12" x14ac:dyDescent="0.25">
      <c r="A193" s="14">
        <v>193</v>
      </c>
      <c r="B193" s="10" t="s">
        <v>214</v>
      </c>
      <c r="C193" s="31" t="s">
        <v>183</v>
      </c>
      <c r="D193" s="12">
        <v>3</v>
      </c>
      <c r="E193" s="12">
        <v>5095.4799999999996</v>
      </c>
      <c r="F193" s="79">
        <f t="shared" si="3"/>
        <v>6114.5759999999991</v>
      </c>
    </row>
    <row r="194" spans="1:6" s="46" customFormat="1" ht="12" x14ac:dyDescent="0.25">
      <c r="A194" s="14">
        <v>194</v>
      </c>
      <c r="B194" s="10" t="s">
        <v>215</v>
      </c>
      <c r="C194" s="31" t="s">
        <v>183</v>
      </c>
      <c r="D194" s="12">
        <v>4</v>
      </c>
      <c r="E194" s="12">
        <v>10245.780000000001</v>
      </c>
      <c r="F194" s="79">
        <f t="shared" si="3"/>
        <v>12294.936</v>
      </c>
    </row>
    <row r="195" spans="1:6" s="46" customFormat="1" ht="12" x14ac:dyDescent="0.25">
      <c r="A195" s="14">
        <v>195</v>
      </c>
      <c r="B195" s="10" t="s">
        <v>216</v>
      </c>
      <c r="C195" s="31" t="s">
        <v>183</v>
      </c>
      <c r="D195" s="12">
        <v>2</v>
      </c>
      <c r="E195" s="12">
        <v>4760</v>
      </c>
      <c r="F195" s="79">
        <f t="shared" ref="F195:F217" si="4">E195*1.2</f>
        <v>5712</v>
      </c>
    </row>
    <row r="196" spans="1:6" s="46" customFormat="1" ht="12" x14ac:dyDescent="0.25">
      <c r="A196" s="82">
        <v>196</v>
      </c>
      <c r="B196" s="69" t="s">
        <v>217</v>
      </c>
      <c r="C196" s="74" t="s">
        <v>183</v>
      </c>
      <c r="D196" s="68">
        <v>3</v>
      </c>
      <c r="E196" s="68">
        <v>0.47</v>
      </c>
      <c r="F196" s="79">
        <f t="shared" si="4"/>
        <v>0.56399999999999995</v>
      </c>
    </row>
    <row r="197" spans="1:6" s="46" customFormat="1" ht="12" x14ac:dyDescent="0.25">
      <c r="A197" s="14">
        <v>197</v>
      </c>
      <c r="B197" s="10" t="s">
        <v>218</v>
      </c>
      <c r="C197" s="31" t="s">
        <v>183</v>
      </c>
      <c r="D197" s="12">
        <v>2</v>
      </c>
      <c r="E197" s="12">
        <v>8190.6</v>
      </c>
      <c r="F197" s="79">
        <f t="shared" si="4"/>
        <v>9828.7199999999993</v>
      </c>
    </row>
    <row r="198" spans="1:6" s="46" customFormat="1" ht="12" x14ac:dyDescent="0.25">
      <c r="A198" s="14">
        <v>198</v>
      </c>
      <c r="B198" s="10" t="s">
        <v>219</v>
      </c>
      <c r="C198" s="31" t="s">
        <v>183</v>
      </c>
      <c r="D198" s="12">
        <v>2</v>
      </c>
      <c r="E198" s="12">
        <v>20327.77</v>
      </c>
      <c r="F198" s="79">
        <f t="shared" si="4"/>
        <v>24393.324000000001</v>
      </c>
    </row>
    <row r="199" spans="1:6" s="46" customFormat="1" ht="12" x14ac:dyDescent="0.25">
      <c r="A199" s="14">
        <v>199</v>
      </c>
      <c r="B199" s="10" t="s">
        <v>220</v>
      </c>
      <c r="C199" s="31" t="s">
        <v>183</v>
      </c>
      <c r="D199" s="12">
        <v>1</v>
      </c>
      <c r="E199" s="12">
        <v>13898</v>
      </c>
      <c r="F199" s="79">
        <f t="shared" si="4"/>
        <v>16677.599999999999</v>
      </c>
    </row>
    <row r="200" spans="1:6" s="46" customFormat="1" ht="12" x14ac:dyDescent="0.25">
      <c r="A200" s="14">
        <v>200</v>
      </c>
      <c r="B200" s="10" t="s">
        <v>221</v>
      </c>
      <c r="C200" s="31" t="s">
        <v>183</v>
      </c>
      <c r="D200" s="12">
        <v>2</v>
      </c>
      <c r="E200" s="12">
        <v>898</v>
      </c>
      <c r="F200" s="79">
        <f t="shared" si="4"/>
        <v>1077.5999999999999</v>
      </c>
    </row>
    <row r="201" spans="1:6" s="46" customFormat="1" ht="12" x14ac:dyDescent="0.25">
      <c r="A201" s="14">
        <v>201</v>
      </c>
      <c r="B201" s="10" t="s">
        <v>222</v>
      </c>
      <c r="C201" s="11" t="s">
        <v>184</v>
      </c>
      <c r="D201" s="12">
        <v>183</v>
      </c>
      <c r="E201" s="12">
        <v>17915.7</v>
      </c>
      <c r="F201" s="79">
        <f t="shared" si="4"/>
        <v>21498.84</v>
      </c>
    </row>
    <row r="202" spans="1:6" s="46" customFormat="1" ht="12" x14ac:dyDescent="0.25">
      <c r="A202" s="14">
        <v>202</v>
      </c>
      <c r="B202" s="10" t="s">
        <v>223</v>
      </c>
      <c r="C202" s="11" t="s">
        <v>184</v>
      </c>
      <c r="D202" s="12">
        <v>55</v>
      </c>
      <c r="E202" s="12">
        <v>2528.15</v>
      </c>
      <c r="F202" s="79">
        <f t="shared" si="4"/>
        <v>3033.78</v>
      </c>
    </row>
    <row r="203" spans="1:6" s="46" customFormat="1" ht="24" x14ac:dyDescent="0.25">
      <c r="A203" s="14">
        <v>203</v>
      </c>
      <c r="B203" s="10" t="s">
        <v>224</v>
      </c>
      <c r="C203" s="11" t="s">
        <v>187</v>
      </c>
      <c r="D203" s="12">
        <v>205</v>
      </c>
      <c r="E203" s="12">
        <v>19491.53</v>
      </c>
      <c r="F203" s="79">
        <f t="shared" si="4"/>
        <v>23389.835999999999</v>
      </c>
    </row>
    <row r="204" spans="1:6" s="46" customFormat="1" ht="12" x14ac:dyDescent="0.25">
      <c r="A204" s="14">
        <v>204</v>
      </c>
      <c r="B204" s="10" t="s">
        <v>58</v>
      </c>
      <c r="C204" s="31" t="s">
        <v>183</v>
      </c>
      <c r="D204" s="12">
        <v>2</v>
      </c>
      <c r="E204" s="12">
        <v>42372.88</v>
      </c>
      <c r="F204" s="79">
        <f t="shared" si="4"/>
        <v>50847.455999999998</v>
      </c>
    </row>
    <row r="205" spans="1:6" s="46" customFormat="1" ht="12" x14ac:dyDescent="0.25">
      <c r="A205" s="14">
        <v>207</v>
      </c>
      <c r="B205" s="10" t="s">
        <v>225</v>
      </c>
      <c r="C205" s="31" t="s">
        <v>183</v>
      </c>
      <c r="D205" s="12">
        <v>48</v>
      </c>
      <c r="E205" s="12">
        <v>7680</v>
      </c>
      <c r="F205" s="79">
        <f t="shared" si="4"/>
        <v>9216</v>
      </c>
    </row>
    <row r="206" spans="1:6" s="46" customFormat="1" ht="12" x14ac:dyDescent="0.25">
      <c r="A206" s="14">
        <v>208</v>
      </c>
      <c r="B206" s="10" t="s">
        <v>226</v>
      </c>
      <c r="C206" s="31" t="s">
        <v>183</v>
      </c>
      <c r="D206" s="12">
        <v>40</v>
      </c>
      <c r="E206" s="12">
        <v>14000</v>
      </c>
      <c r="F206" s="79">
        <f t="shared" si="4"/>
        <v>16800</v>
      </c>
    </row>
    <row r="207" spans="1:6" s="46" customFormat="1" ht="12" x14ac:dyDescent="0.25">
      <c r="A207" s="14">
        <v>209</v>
      </c>
      <c r="B207" s="10" t="s">
        <v>227</v>
      </c>
      <c r="C207" s="31" t="s">
        <v>183</v>
      </c>
      <c r="D207" s="12">
        <v>150</v>
      </c>
      <c r="E207" s="12">
        <v>2250</v>
      </c>
      <c r="F207" s="79">
        <f t="shared" si="4"/>
        <v>2700</v>
      </c>
    </row>
    <row r="208" spans="1:6" s="46" customFormat="1" ht="24" x14ac:dyDescent="0.25">
      <c r="A208" s="14">
        <v>210</v>
      </c>
      <c r="B208" s="10" t="s">
        <v>228</v>
      </c>
      <c r="C208" s="31" t="s">
        <v>183</v>
      </c>
      <c r="D208" s="12">
        <v>42</v>
      </c>
      <c r="E208" s="12">
        <v>1470</v>
      </c>
      <c r="F208" s="79">
        <f t="shared" si="4"/>
        <v>1764</v>
      </c>
    </row>
    <row r="209" spans="1:6" s="46" customFormat="1" ht="12" x14ac:dyDescent="0.25">
      <c r="A209" s="14">
        <v>212</v>
      </c>
      <c r="B209" s="10" t="s">
        <v>229</v>
      </c>
      <c r="C209" s="11" t="s">
        <v>184</v>
      </c>
      <c r="D209" s="12">
        <v>297</v>
      </c>
      <c r="E209" s="12">
        <v>65340</v>
      </c>
      <c r="F209" s="79">
        <f t="shared" si="4"/>
        <v>78408</v>
      </c>
    </row>
    <row r="210" spans="1:6" s="46" customFormat="1" ht="12" x14ac:dyDescent="0.25">
      <c r="A210" s="14">
        <v>213</v>
      </c>
      <c r="B210" s="10" t="s">
        <v>230</v>
      </c>
      <c r="C210" s="31" t="s">
        <v>183</v>
      </c>
      <c r="D210" s="12">
        <v>24</v>
      </c>
      <c r="E210" s="12">
        <v>69.790000000000006</v>
      </c>
      <c r="F210" s="79">
        <f t="shared" si="4"/>
        <v>83.748000000000005</v>
      </c>
    </row>
    <row r="211" spans="1:6" s="46" customFormat="1" ht="12" x14ac:dyDescent="0.25">
      <c r="A211" s="14">
        <v>214</v>
      </c>
      <c r="B211" s="10" t="s">
        <v>231</v>
      </c>
      <c r="C211" s="31" t="s">
        <v>183</v>
      </c>
      <c r="D211" s="12">
        <v>656</v>
      </c>
      <c r="E211" s="12">
        <v>84184.48</v>
      </c>
      <c r="F211" s="79">
        <f t="shared" si="4"/>
        <v>101021.37599999999</v>
      </c>
    </row>
    <row r="212" spans="1:6" s="64" customFormat="1" ht="12" x14ac:dyDescent="0.25">
      <c r="A212" s="14">
        <v>215</v>
      </c>
      <c r="B212" s="48" t="s">
        <v>190</v>
      </c>
      <c r="C212" s="49" t="s">
        <v>203</v>
      </c>
      <c r="D212" s="57">
        <v>3474.17</v>
      </c>
      <c r="E212" s="47">
        <f>0.9*87897.64</f>
        <v>79107.876000000004</v>
      </c>
      <c r="F212" s="89">
        <f t="shared" si="4"/>
        <v>94929.451199999996</v>
      </c>
    </row>
    <row r="213" spans="1:6" s="19" customFormat="1" ht="12" x14ac:dyDescent="0.25">
      <c r="A213" s="14">
        <v>216</v>
      </c>
      <c r="B213" s="10" t="s">
        <v>191</v>
      </c>
      <c r="C213" s="11" t="s">
        <v>204</v>
      </c>
      <c r="D213" s="12">
        <v>14.12</v>
      </c>
      <c r="E213" s="12">
        <v>190000</v>
      </c>
      <c r="F213" s="79">
        <f t="shared" si="4"/>
        <v>228000</v>
      </c>
    </row>
    <row r="214" spans="1:6" s="19" customFormat="1" ht="12" x14ac:dyDescent="0.25">
      <c r="A214" s="14">
        <v>217</v>
      </c>
      <c r="B214" s="10" t="s">
        <v>192</v>
      </c>
      <c r="C214" s="11" t="s">
        <v>204</v>
      </c>
      <c r="D214" s="12">
        <v>42.63</v>
      </c>
      <c r="E214" s="12">
        <v>500000</v>
      </c>
      <c r="F214" s="79">
        <f t="shared" si="4"/>
        <v>600000</v>
      </c>
    </row>
    <row r="215" spans="1:6" s="19" customFormat="1" ht="12" x14ac:dyDescent="0.25">
      <c r="A215" s="14">
        <v>218</v>
      </c>
      <c r="B215" s="16" t="s">
        <v>193</v>
      </c>
      <c r="C215" s="11" t="s">
        <v>186</v>
      </c>
      <c r="D215" s="12">
        <v>806</v>
      </c>
      <c r="E215" s="12">
        <v>1249300</v>
      </c>
      <c r="F215" s="79">
        <f t="shared" si="4"/>
        <v>1499160</v>
      </c>
    </row>
    <row r="216" spans="1:6" s="19" customFormat="1" ht="24" x14ac:dyDescent="0.25">
      <c r="A216" s="14">
        <v>219</v>
      </c>
      <c r="B216" s="15" t="s">
        <v>194</v>
      </c>
      <c r="C216" s="11" t="s">
        <v>186</v>
      </c>
      <c r="D216" s="43">
        <v>1</v>
      </c>
      <c r="E216" s="12">
        <v>939000</v>
      </c>
      <c r="F216" s="79">
        <f t="shared" si="4"/>
        <v>1126800</v>
      </c>
    </row>
    <row r="217" spans="1:6" s="19" customFormat="1" ht="24" x14ac:dyDescent="0.25">
      <c r="A217" s="14">
        <v>220</v>
      </c>
      <c r="B217" s="18" t="s">
        <v>195</v>
      </c>
      <c r="C217" s="29" t="s">
        <v>186</v>
      </c>
      <c r="D217" s="42">
        <v>1</v>
      </c>
      <c r="E217" s="12">
        <v>1450000</v>
      </c>
      <c r="F217" s="79">
        <f t="shared" si="4"/>
        <v>1740000</v>
      </c>
    </row>
    <row r="218" spans="1:6" s="19" customFormat="1" ht="12" x14ac:dyDescent="0.25">
      <c r="A218" s="103" t="s">
        <v>236</v>
      </c>
      <c r="B218" s="104"/>
      <c r="C218" s="104"/>
      <c r="D218" s="104"/>
      <c r="E218" s="104"/>
      <c r="F218" s="105"/>
    </row>
    <row r="219" spans="1:6" s="19" customFormat="1" ht="12" x14ac:dyDescent="0.25">
      <c r="A219" s="14"/>
      <c r="B219" s="58" t="s">
        <v>196</v>
      </c>
      <c r="C219" s="49" t="s">
        <v>186</v>
      </c>
      <c r="D219" s="96">
        <v>1</v>
      </c>
      <c r="E219" s="75">
        <v>200000</v>
      </c>
      <c r="F219" s="97"/>
    </row>
    <row r="220" spans="1:6" s="19" customFormat="1" ht="12" x14ac:dyDescent="0.25">
      <c r="A220" s="14"/>
      <c r="B220" s="32" t="s">
        <v>197</v>
      </c>
      <c r="C220" s="29" t="s">
        <v>186</v>
      </c>
      <c r="D220" s="42">
        <v>1</v>
      </c>
      <c r="E220" s="36">
        <v>260000</v>
      </c>
      <c r="F220" s="98"/>
    </row>
    <row r="221" spans="1:6" s="19" customFormat="1" ht="12" x14ac:dyDescent="0.25">
      <c r="A221" s="14"/>
      <c r="B221" s="32" t="s">
        <v>197</v>
      </c>
      <c r="C221" s="29" t="s">
        <v>186</v>
      </c>
      <c r="D221" s="42">
        <v>1</v>
      </c>
      <c r="E221" s="36">
        <v>256000</v>
      </c>
      <c r="F221" s="98"/>
    </row>
    <row r="222" spans="1:6" s="19" customFormat="1" ht="12" x14ac:dyDescent="0.25">
      <c r="A222" s="14"/>
      <c r="B222" s="25" t="s">
        <v>198</v>
      </c>
      <c r="C222" s="29" t="s">
        <v>186</v>
      </c>
      <c r="D222" s="42">
        <v>1</v>
      </c>
      <c r="E222" s="36">
        <v>32075</v>
      </c>
      <c r="F222" s="98"/>
    </row>
    <row r="223" spans="1:6" s="19" customFormat="1" ht="12" x14ac:dyDescent="0.25">
      <c r="A223" s="14"/>
      <c r="B223" s="25" t="s">
        <v>199</v>
      </c>
      <c r="C223" s="29" t="s">
        <v>186</v>
      </c>
      <c r="D223" s="42">
        <v>1</v>
      </c>
      <c r="E223" s="36">
        <v>12466</v>
      </c>
      <c r="F223" s="98"/>
    </row>
    <row r="224" spans="1:6" s="19" customFormat="1" ht="12" x14ac:dyDescent="0.25">
      <c r="A224" s="14"/>
      <c r="B224" s="51" t="s">
        <v>197</v>
      </c>
      <c r="C224" s="49" t="s">
        <v>186</v>
      </c>
      <c r="D224" s="96">
        <v>1</v>
      </c>
      <c r="E224" s="75">
        <v>356213</v>
      </c>
      <c r="F224" s="97"/>
    </row>
    <row r="225" spans="1:6" s="46" customFormat="1" ht="12" x14ac:dyDescent="0.25">
      <c r="A225" s="103" t="s">
        <v>237</v>
      </c>
      <c r="B225" s="104"/>
      <c r="C225" s="104"/>
      <c r="D225" s="104"/>
      <c r="E225" s="104"/>
      <c r="F225" s="105"/>
    </row>
    <row r="226" spans="1:6" s="19" customFormat="1" ht="24" x14ac:dyDescent="0.25">
      <c r="A226" s="14"/>
      <c r="B226" s="59" t="s">
        <v>200</v>
      </c>
      <c r="C226" s="60" t="s">
        <v>186</v>
      </c>
      <c r="D226" s="96">
        <v>1</v>
      </c>
      <c r="E226" s="75">
        <v>2870000</v>
      </c>
      <c r="F226" s="97"/>
    </row>
    <row r="227" spans="1:6" s="19" customFormat="1" ht="24" x14ac:dyDescent="0.25">
      <c r="A227" s="14"/>
      <c r="B227" s="33" t="s">
        <v>201</v>
      </c>
      <c r="C227" s="29" t="s">
        <v>186</v>
      </c>
      <c r="D227" s="42">
        <v>1</v>
      </c>
      <c r="E227" s="36">
        <v>3710000</v>
      </c>
      <c r="F227" s="98"/>
    </row>
    <row r="228" spans="1:6" s="19" customFormat="1" ht="12" x14ac:dyDescent="0.25">
      <c r="A228" s="14"/>
      <c r="B228" s="33" t="s">
        <v>202</v>
      </c>
      <c r="C228" s="29" t="s">
        <v>186</v>
      </c>
      <c r="D228" s="42">
        <v>1</v>
      </c>
      <c r="E228" s="36">
        <v>7700000</v>
      </c>
      <c r="F228" s="98"/>
    </row>
    <row r="229" spans="1:6" s="7" customFormat="1" ht="12" x14ac:dyDescent="0.25">
      <c r="A229" s="5"/>
      <c r="B229" s="6"/>
      <c r="C229" s="90"/>
      <c r="D229" s="99"/>
      <c r="E229" s="99"/>
      <c r="F229" s="99"/>
    </row>
    <row r="230" spans="1:6" s="7" customFormat="1" ht="12" x14ac:dyDescent="0.25">
      <c r="A230" s="5"/>
      <c r="B230" s="6"/>
      <c r="C230" s="90"/>
      <c r="D230" s="99"/>
      <c r="E230" s="99"/>
      <c r="F230" s="99"/>
    </row>
    <row r="231" spans="1:6" s="7" customFormat="1" ht="12" x14ac:dyDescent="0.25">
      <c r="A231" s="5"/>
      <c r="B231" s="6"/>
      <c r="C231" s="90"/>
      <c r="D231" s="99"/>
      <c r="E231" s="99"/>
      <c r="F231" s="99"/>
    </row>
    <row r="232" spans="1:6" s="7" customFormat="1" ht="37.5" customHeight="1" x14ac:dyDescent="0.25">
      <c r="A232" s="5"/>
      <c r="B232" s="6"/>
      <c r="C232" s="90"/>
      <c r="D232" s="99"/>
      <c r="E232" s="99"/>
      <c r="F232" s="99"/>
    </row>
    <row r="233" spans="1:6" s="7" customFormat="1" ht="12" x14ac:dyDescent="0.25">
      <c r="A233" s="5"/>
      <c r="B233" s="6"/>
      <c r="C233" s="90"/>
      <c r="D233" s="99"/>
      <c r="E233" s="99"/>
      <c r="F233" s="99"/>
    </row>
    <row r="234" spans="1:6" s="7" customFormat="1" ht="12" x14ac:dyDescent="0.25">
      <c r="A234" s="5"/>
      <c r="B234" s="6"/>
      <c r="C234" s="90"/>
      <c r="D234" s="99"/>
      <c r="E234" s="99"/>
      <c r="F234" s="99"/>
    </row>
    <row r="235" spans="1:6" s="7" customFormat="1" ht="12" x14ac:dyDescent="0.25">
      <c r="A235" s="5"/>
      <c r="B235" s="6"/>
      <c r="C235" s="90"/>
      <c r="D235" s="99"/>
      <c r="E235" s="99"/>
      <c r="F235" s="99"/>
    </row>
    <row r="236" spans="1:6" s="7" customFormat="1" ht="12" x14ac:dyDescent="0.25">
      <c r="A236" s="5"/>
      <c r="B236" s="6"/>
      <c r="C236" s="90"/>
      <c r="D236" s="99"/>
      <c r="E236" s="99"/>
      <c r="F236" s="99"/>
    </row>
    <row r="237" spans="1:6" s="7" customFormat="1" ht="12" x14ac:dyDescent="0.25">
      <c r="A237" s="5"/>
      <c r="B237" s="6"/>
      <c r="C237" s="90"/>
      <c r="D237" s="99"/>
      <c r="E237" s="99"/>
      <c r="F237" s="99"/>
    </row>
    <row r="238" spans="1:6" s="7" customFormat="1" ht="12" x14ac:dyDescent="0.25">
      <c r="A238" s="5"/>
      <c r="B238" s="6"/>
      <c r="C238" s="90"/>
      <c r="D238" s="99"/>
      <c r="E238" s="99"/>
      <c r="F238" s="99"/>
    </row>
    <row r="239" spans="1:6" s="7" customFormat="1" ht="12" x14ac:dyDescent="0.25">
      <c r="A239" s="5"/>
      <c r="B239" s="6"/>
      <c r="C239" s="90"/>
      <c r="D239" s="99"/>
      <c r="E239" s="99"/>
      <c r="F239" s="99"/>
    </row>
    <row r="240" spans="1:6" s="7" customFormat="1" ht="12" x14ac:dyDescent="0.25">
      <c r="A240" s="5"/>
      <c r="B240" s="6"/>
      <c r="C240" s="90"/>
      <c r="D240" s="99"/>
      <c r="E240" s="99"/>
      <c r="F240" s="99"/>
    </row>
    <row r="241" spans="1:6" s="7" customFormat="1" ht="12" x14ac:dyDescent="0.25">
      <c r="A241" s="5"/>
      <c r="B241" s="6"/>
      <c r="C241" s="90"/>
      <c r="D241" s="99"/>
      <c r="E241" s="99"/>
      <c r="F241" s="99"/>
    </row>
    <row r="242" spans="1:6" s="7" customFormat="1" ht="12" x14ac:dyDescent="0.25">
      <c r="A242" s="5"/>
      <c r="B242" s="6"/>
      <c r="C242" s="90"/>
      <c r="D242" s="99"/>
      <c r="E242" s="99"/>
      <c r="F242" s="99"/>
    </row>
    <row r="243" spans="1:6" s="7" customFormat="1" ht="12" x14ac:dyDescent="0.25">
      <c r="A243" s="5"/>
      <c r="B243" s="6"/>
      <c r="C243" s="90"/>
      <c r="D243" s="99"/>
      <c r="E243" s="99"/>
      <c r="F243" s="99"/>
    </row>
    <row r="244" spans="1:6" s="7" customFormat="1" ht="12" x14ac:dyDescent="0.25">
      <c r="A244" s="5"/>
      <c r="B244" s="6"/>
      <c r="C244" s="90"/>
      <c r="D244" s="99"/>
      <c r="E244" s="99"/>
      <c r="F244" s="99"/>
    </row>
    <row r="245" spans="1:6" s="7" customFormat="1" ht="12" x14ac:dyDescent="0.25">
      <c r="A245" s="5"/>
      <c r="B245" s="6"/>
      <c r="C245" s="90"/>
      <c r="D245" s="99"/>
      <c r="E245" s="99"/>
      <c r="F245" s="99"/>
    </row>
    <row r="246" spans="1:6" s="7" customFormat="1" ht="12" x14ac:dyDescent="0.25">
      <c r="A246" s="5"/>
      <c r="B246" s="6"/>
      <c r="C246" s="90"/>
      <c r="D246" s="99"/>
      <c r="E246" s="99"/>
      <c r="F246" s="99"/>
    </row>
    <row r="247" spans="1:6" s="7" customFormat="1" ht="12" x14ac:dyDescent="0.25">
      <c r="A247" s="5"/>
      <c r="B247" s="6"/>
      <c r="C247" s="90"/>
      <c r="D247" s="99"/>
      <c r="E247" s="99"/>
      <c r="F247" s="99"/>
    </row>
    <row r="248" spans="1:6" s="7" customFormat="1" ht="12" x14ac:dyDescent="0.25">
      <c r="A248" s="5"/>
      <c r="B248" s="6"/>
      <c r="C248" s="90"/>
      <c r="D248" s="99"/>
      <c r="E248" s="99"/>
      <c r="F248" s="99"/>
    </row>
    <row r="249" spans="1:6" s="7" customFormat="1" ht="12" x14ac:dyDescent="0.25">
      <c r="A249" s="5"/>
      <c r="B249" s="6"/>
      <c r="C249" s="90"/>
      <c r="D249" s="99"/>
      <c r="E249" s="99"/>
      <c r="F249" s="99"/>
    </row>
    <row r="250" spans="1:6" s="7" customFormat="1" ht="12" x14ac:dyDescent="0.25">
      <c r="A250" s="5"/>
      <c r="B250" s="6"/>
      <c r="C250" s="90"/>
      <c r="D250" s="99"/>
      <c r="E250" s="99"/>
      <c r="F250" s="99"/>
    </row>
    <row r="251" spans="1:6" s="7" customFormat="1" ht="12" x14ac:dyDescent="0.25">
      <c r="A251" s="5"/>
      <c r="B251" s="6"/>
      <c r="C251" s="90"/>
      <c r="D251" s="99"/>
      <c r="E251" s="99"/>
      <c r="F251" s="99"/>
    </row>
    <row r="252" spans="1:6" s="7" customFormat="1" ht="12" x14ac:dyDescent="0.25">
      <c r="A252" s="5"/>
      <c r="B252" s="6"/>
      <c r="C252" s="90"/>
      <c r="D252" s="99"/>
      <c r="E252" s="99"/>
      <c r="F252" s="99"/>
    </row>
    <row r="253" spans="1:6" s="7" customFormat="1" ht="12" x14ac:dyDescent="0.25">
      <c r="A253" s="5"/>
      <c r="B253" s="6"/>
      <c r="C253" s="90"/>
      <c r="D253" s="99"/>
      <c r="E253" s="99"/>
      <c r="F253" s="99"/>
    </row>
    <row r="254" spans="1:6" s="7" customFormat="1" ht="12" x14ac:dyDescent="0.25">
      <c r="A254" s="5"/>
      <c r="B254" s="6"/>
      <c r="C254" s="90"/>
      <c r="D254" s="99"/>
      <c r="E254" s="99"/>
      <c r="F254" s="99"/>
    </row>
    <row r="255" spans="1:6" s="7" customFormat="1" ht="12" x14ac:dyDescent="0.25">
      <c r="A255" s="5"/>
      <c r="B255" s="6"/>
      <c r="C255" s="90"/>
      <c r="D255" s="99"/>
      <c r="E255" s="99"/>
      <c r="F255" s="99"/>
    </row>
    <row r="256" spans="1:6" s="7" customFormat="1" ht="12" x14ac:dyDescent="0.25">
      <c r="A256" s="5"/>
      <c r="B256" s="6"/>
      <c r="C256" s="90"/>
      <c r="D256" s="99"/>
      <c r="E256" s="99"/>
      <c r="F256" s="99"/>
    </row>
    <row r="257" spans="1:6" s="7" customFormat="1" ht="12" x14ac:dyDescent="0.25">
      <c r="A257" s="5"/>
      <c r="C257" s="91"/>
      <c r="D257" s="100"/>
      <c r="E257" s="100"/>
      <c r="F257" s="100"/>
    </row>
    <row r="258" spans="1:6" s="7" customFormat="1" ht="12" x14ac:dyDescent="0.25">
      <c r="A258" s="5"/>
      <c r="C258" s="91"/>
      <c r="D258" s="100"/>
      <c r="E258" s="100"/>
      <c r="F258" s="100"/>
    </row>
    <row r="259" spans="1:6" s="7" customFormat="1" ht="12" x14ac:dyDescent="0.25">
      <c r="A259" s="5"/>
      <c r="C259" s="91"/>
      <c r="D259" s="100"/>
      <c r="E259" s="100"/>
      <c r="F259" s="100"/>
    </row>
    <row r="260" spans="1:6" s="7" customFormat="1" ht="12" x14ac:dyDescent="0.25">
      <c r="A260" s="5"/>
      <c r="C260" s="91"/>
      <c r="D260" s="100"/>
      <c r="E260" s="100"/>
      <c r="F260" s="100"/>
    </row>
    <row r="261" spans="1:6" s="7" customFormat="1" ht="12" x14ac:dyDescent="0.25">
      <c r="A261" s="5"/>
      <c r="C261" s="91"/>
      <c r="D261" s="100"/>
      <c r="E261" s="100"/>
      <c r="F261" s="100"/>
    </row>
    <row r="262" spans="1:6" s="7" customFormat="1" ht="12" x14ac:dyDescent="0.25">
      <c r="A262" s="5"/>
      <c r="C262" s="91"/>
      <c r="D262" s="100"/>
      <c r="E262" s="100"/>
      <c r="F262" s="100"/>
    </row>
    <row r="263" spans="1:6" s="7" customFormat="1" ht="12" x14ac:dyDescent="0.25">
      <c r="A263" s="5"/>
      <c r="C263" s="91"/>
      <c r="D263" s="100"/>
      <c r="E263" s="100"/>
      <c r="F263" s="100"/>
    </row>
    <row r="264" spans="1:6" s="7" customFormat="1" ht="12" x14ac:dyDescent="0.25">
      <c r="A264" s="5"/>
      <c r="C264" s="91"/>
      <c r="D264" s="100"/>
      <c r="E264" s="100"/>
      <c r="F264" s="100"/>
    </row>
    <row r="265" spans="1:6" s="7" customFormat="1" ht="12" x14ac:dyDescent="0.25">
      <c r="A265" s="5"/>
      <c r="C265" s="91"/>
      <c r="D265" s="100"/>
      <c r="E265" s="100"/>
      <c r="F265" s="100"/>
    </row>
    <row r="266" spans="1:6" s="7" customFormat="1" ht="12" x14ac:dyDescent="0.25">
      <c r="A266" s="5"/>
      <c r="C266" s="91"/>
      <c r="D266" s="100"/>
      <c r="E266" s="100"/>
      <c r="F266" s="100"/>
    </row>
    <row r="267" spans="1:6" s="7" customFormat="1" ht="12" x14ac:dyDescent="0.25">
      <c r="A267" s="5"/>
      <c r="C267" s="91"/>
      <c r="D267" s="100"/>
      <c r="E267" s="100"/>
      <c r="F267" s="100"/>
    </row>
    <row r="268" spans="1:6" s="7" customFormat="1" ht="12" x14ac:dyDescent="0.25">
      <c r="A268" s="5"/>
      <c r="C268" s="91"/>
      <c r="D268" s="100"/>
      <c r="E268" s="100"/>
      <c r="F268" s="100"/>
    </row>
    <row r="269" spans="1:6" s="7" customFormat="1" ht="12" x14ac:dyDescent="0.25">
      <c r="A269" s="5"/>
      <c r="C269" s="91"/>
      <c r="D269" s="100"/>
      <c r="E269" s="100"/>
      <c r="F269" s="100"/>
    </row>
    <row r="270" spans="1:6" s="7" customFormat="1" ht="12" x14ac:dyDescent="0.25">
      <c r="A270" s="5"/>
      <c r="C270" s="91"/>
      <c r="D270" s="100"/>
      <c r="E270" s="100"/>
      <c r="F270" s="100"/>
    </row>
    <row r="271" spans="1:6" s="7" customFormat="1" ht="12" x14ac:dyDescent="0.25">
      <c r="A271" s="5"/>
      <c r="C271" s="91"/>
      <c r="D271" s="100"/>
      <c r="E271" s="100"/>
      <c r="F271" s="100"/>
    </row>
    <row r="272" spans="1:6" s="7" customFormat="1" ht="12" x14ac:dyDescent="0.25">
      <c r="A272" s="5"/>
      <c r="C272" s="91"/>
      <c r="D272" s="100"/>
      <c r="E272" s="100"/>
      <c r="F272" s="100"/>
    </row>
    <row r="273" spans="1:6" s="7" customFormat="1" ht="12" x14ac:dyDescent="0.25">
      <c r="A273" s="5"/>
      <c r="C273" s="91"/>
      <c r="D273" s="100"/>
      <c r="E273" s="100"/>
      <c r="F273" s="100"/>
    </row>
    <row r="274" spans="1:6" s="7" customFormat="1" ht="12" x14ac:dyDescent="0.25">
      <c r="A274" s="5"/>
      <c r="C274" s="91"/>
      <c r="D274" s="100"/>
      <c r="E274" s="100"/>
      <c r="F274" s="100"/>
    </row>
    <row r="275" spans="1:6" s="7" customFormat="1" ht="12" x14ac:dyDescent="0.25">
      <c r="A275" s="5"/>
      <c r="C275" s="91"/>
      <c r="D275" s="100"/>
      <c r="E275" s="100"/>
      <c r="F275" s="100"/>
    </row>
    <row r="276" spans="1:6" s="7" customFormat="1" ht="12" x14ac:dyDescent="0.25">
      <c r="A276" s="5"/>
      <c r="C276" s="91"/>
      <c r="D276" s="100"/>
      <c r="E276" s="100"/>
      <c r="F276" s="100"/>
    </row>
    <row r="277" spans="1:6" s="7" customFormat="1" ht="12" x14ac:dyDescent="0.25">
      <c r="A277" s="5"/>
      <c r="C277" s="91"/>
      <c r="D277" s="100"/>
      <c r="E277" s="100"/>
      <c r="F277" s="100"/>
    </row>
    <row r="278" spans="1:6" s="7" customFormat="1" ht="12" x14ac:dyDescent="0.25">
      <c r="A278" s="5"/>
      <c r="C278" s="91"/>
      <c r="D278" s="100"/>
      <c r="E278" s="100"/>
      <c r="F278" s="100"/>
    </row>
    <row r="279" spans="1:6" s="7" customFormat="1" ht="12" x14ac:dyDescent="0.25">
      <c r="A279" s="5"/>
      <c r="C279" s="91"/>
      <c r="D279" s="100"/>
      <c r="E279" s="100"/>
      <c r="F279" s="100"/>
    </row>
    <row r="280" spans="1:6" s="7" customFormat="1" ht="12" x14ac:dyDescent="0.25">
      <c r="A280" s="5"/>
      <c r="C280" s="91"/>
      <c r="D280" s="100"/>
      <c r="E280" s="100"/>
      <c r="F280" s="100"/>
    </row>
    <row r="281" spans="1:6" s="7" customFormat="1" ht="12" x14ac:dyDescent="0.25">
      <c r="A281" s="5"/>
      <c r="C281" s="91"/>
      <c r="D281" s="100"/>
      <c r="E281" s="100"/>
      <c r="F281" s="100"/>
    </row>
    <row r="282" spans="1:6" s="7" customFormat="1" ht="12" x14ac:dyDescent="0.25">
      <c r="A282" s="5"/>
      <c r="C282" s="91"/>
      <c r="D282" s="100"/>
      <c r="E282" s="100"/>
      <c r="F282" s="100"/>
    </row>
    <row r="283" spans="1:6" s="7" customFormat="1" ht="12" x14ac:dyDescent="0.25">
      <c r="A283" s="5"/>
      <c r="C283" s="91"/>
      <c r="D283" s="100"/>
      <c r="E283" s="100"/>
      <c r="F283" s="100"/>
    </row>
    <row r="284" spans="1:6" s="7" customFormat="1" ht="12" x14ac:dyDescent="0.25">
      <c r="A284" s="5"/>
      <c r="C284" s="91"/>
      <c r="D284" s="100"/>
      <c r="E284" s="100"/>
      <c r="F284" s="100"/>
    </row>
    <row r="285" spans="1:6" s="7" customFormat="1" ht="12" x14ac:dyDescent="0.25">
      <c r="A285" s="5"/>
      <c r="C285" s="91"/>
      <c r="D285" s="100"/>
      <c r="E285" s="100"/>
      <c r="F285" s="100"/>
    </row>
    <row r="286" spans="1:6" s="7" customFormat="1" ht="12" x14ac:dyDescent="0.25">
      <c r="A286" s="5"/>
      <c r="C286" s="91"/>
      <c r="D286" s="100"/>
      <c r="E286" s="100"/>
      <c r="F286" s="100"/>
    </row>
    <row r="287" spans="1:6" s="7" customFormat="1" ht="12" x14ac:dyDescent="0.25">
      <c r="A287" s="5"/>
      <c r="C287" s="91"/>
      <c r="D287" s="100"/>
      <c r="E287" s="100"/>
      <c r="F287" s="100"/>
    </row>
    <row r="288" spans="1:6" s="7" customFormat="1" ht="12" x14ac:dyDescent="0.25">
      <c r="A288" s="5"/>
      <c r="C288" s="91"/>
      <c r="D288" s="100"/>
      <c r="E288" s="100"/>
      <c r="F288" s="100"/>
    </row>
    <row r="289" spans="1:6" s="7" customFormat="1" x14ac:dyDescent="0.25">
      <c r="A289" s="5"/>
      <c r="B289" s="8"/>
      <c r="C289" s="92"/>
      <c r="D289" s="101"/>
      <c r="E289" s="101"/>
      <c r="F289" s="101"/>
    </row>
    <row r="290" spans="1:6" s="7" customFormat="1" x14ac:dyDescent="0.25">
      <c r="A290" s="5"/>
      <c r="B290" s="8"/>
      <c r="C290" s="92"/>
      <c r="D290" s="101"/>
      <c r="E290" s="101"/>
      <c r="F290" s="101"/>
    </row>
    <row r="291" spans="1:6" s="7" customFormat="1" x14ac:dyDescent="0.25">
      <c r="A291" s="5"/>
      <c r="B291" s="8"/>
      <c r="C291" s="92"/>
      <c r="D291" s="101"/>
      <c r="E291" s="101"/>
      <c r="F291" s="101"/>
    </row>
    <row r="292" spans="1:6" s="7" customFormat="1" x14ac:dyDescent="0.25">
      <c r="A292" s="5"/>
      <c r="B292" s="8"/>
      <c r="C292" s="92"/>
      <c r="D292" s="101"/>
      <c r="E292" s="101"/>
      <c r="F292" s="101"/>
    </row>
    <row r="293" spans="1:6" s="7" customFormat="1" x14ac:dyDescent="0.25">
      <c r="A293" s="5"/>
      <c r="B293" s="8"/>
      <c r="C293" s="92"/>
      <c r="D293" s="101"/>
      <c r="E293" s="101"/>
      <c r="F293" s="101"/>
    </row>
    <row r="294" spans="1:6" s="7" customFormat="1" x14ac:dyDescent="0.25">
      <c r="A294" s="5"/>
      <c r="B294" s="8"/>
      <c r="C294" s="92"/>
      <c r="D294" s="101"/>
      <c r="E294" s="101"/>
      <c r="F294" s="101"/>
    </row>
    <row r="295" spans="1:6" s="8" customFormat="1" x14ac:dyDescent="0.25">
      <c r="A295" s="5"/>
      <c r="C295" s="92"/>
      <c r="D295" s="101"/>
      <c r="E295" s="101"/>
      <c r="F295" s="101"/>
    </row>
    <row r="296" spans="1:6" s="8" customFormat="1" x14ac:dyDescent="0.25">
      <c r="A296" s="5"/>
      <c r="C296" s="92"/>
      <c r="D296" s="101"/>
      <c r="E296" s="101"/>
      <c r="F296" s="101"/>
    </row>
    <row r="297" spans="1:6" s="8" customFormat="1" x14ac:dyDescent="0.25">
      <c r="A297" s="5"/>
      <c r="C297" s="92"/>
      <c r="D297" s="101"/>
      <c r="E297" s="101"/>
      <c r="F297" s="101"/>
    </row>
    <row r="298" spans="1:6" s="8" customFormat="1" x14ac:dyDescent="0.25">
      <c r="A298" s="5"/>
      <c r="C298" s="92"/>
      <c r="D298" s="101"/>
      <c r="E298" s="101"/>
      <c r="F298" s="101"/>
    </row>
    <row r="299" spans="1:6" s="8" customFormat="1" x14ac:dyDescent="0.25">
      <c r="A299" s="5"/>
      <c r="C299" s="92"/>
      <c r="D299" s="101"/>
      <c r="E299" s="101"/>
      <c r="F299" s="101"/>
    </row>
    <row r="300" spans="1:6" s="8" customFormat="1" x14ac:dyDescent="0.25">
      <c r="A300" s="5"/>
      <c r="C300" s="92"/>
      <c r="D300" s="101"/>
      <c r="E300" s="101"/>
      <c r="F300" s="101"/>
    </row>
    <row r="301" spans="1:6" s="8" customFormat="1" x14ac:dyDescent="0.25">
      <c r="A301" s="5"/>
      <c r="C301" s="92"/>
      <c r="D301" s="101"/>
      <c r="E301" s="101"/>
      <c r="F301" s="101"/>
    </row>
    <row r="302" spans="1:6" s="8" customFormat="1" x14ac:dyDescent="0.25">
      <c r="A302" s="5"/>
      <c r="C302" s="92"/>
      <c r="D302" s="101"/>
      <c r="E302" s="101"/>
      <c r="F302" s="101"/>
    </row>
    <row r="303" spans="1:6" s="8" customFormat="1" x14ac:dyDescent="0.25">
      <c r="A303" s="5"/>
      <c r="C303" s="92"/>
      <c r="D303" s="101"/>
      <c r="E303" s="101"/>
      <c r="F303" s="101"/>
    </row>
    <row r="304" spans="1:6" s="8" customFormat="1" x14ac:dyDescent="0.25">
      <c r="A304" s="5"/>
      <c r="C304" s="92"/>
      <c r="D304" s="101"/>
      <c r="E304" s="101"/>
      <c r="F304" s="101"/>
    </row>
    <row r="305" spans="1:6" s="8" customFormat="1" x14ac:dyDescent="0.25">
      <c r="A305" s="5"/>
      <c r="C305" s="92"/>
      <c r="D305" s="101"/>
      <c r="E305" s="101"/>
      <c r="F305" s="101"/>
    </row>
    <row r="306" spans="1:6" s="8" customFormat="1" x14ac:dyDescent="0.25">
      <c r="A306" s="5"/>
      <c r="C306" s="92"/>
      <c r="D306" s="101"/>
      <c r="E306" s="101"/>
      <c r="F306" s="101"/>
    </row>
    <row r="307" spans="1:6" s="8" customFormat="1" x14ac:dyDescent="0.25">
      <c r="A307" s="5"/>
      <c r="C307" s="92"/>
      <c r="D307" s="101"/>
      <c r="E307" s="101"/>
      <c r="F307" s="101"/>
    </row>
    <row r="308" spans="1:6" s="8" customFormat="1" x14ac:dyDescent="0.25">
      <c r="A308" s="5"/>
      <c r="C308" s="92"/>
      <c r="D308" s="101"/>
      <c r="E308" s="101"/>
      <c r="F308" s="101"/>
    </row>
    <row r="309" spans="1:6" s="8" customFormat="1" x14ac:dyDescent="0.25">
      <c r="A309" s="5"/>
      <c r="C309" s="92"/>
      <c r="D309" s="101"/>
      <c r="E309" s="101"/>
      <c r="F309" s="101"/>
    </row>
    <row r="310" spans="1:6" x14ac:dyDescent="0.25">
      <c r="A310" s="5"/>
      <c r="B310" s="8"/>
      <c r="C310" s="92"/>
      <c r="D310" s="101"/>
      <c r="E310" s="101"/>
      <c r="F310" s="101"/>
    </row>
    <row r="311" spans="1:6" x14ac:dyDescent="0.25">
      <c r="A311" s="5"/>
      <c r="B311" s="8"/>
      <c r="C311" s="92"/>
      <c r="D311" s="101"/>
      <c r="E311" s="101"/>
      <c r="F311" s="101"/>
    </row>
    <row r="312" spans="1:6" x14ac:dyDescent="0.25">
      <c r="A312" s="5"/>
      <c r="B312" s="8"/>
      <c r="C312" s="92"/>
      <c r="D312" s="101"/>
      <c r="E312" s="101"/>
      <c r="F312" s="101"/>
    </row>
    <row r="313" spans="1:6" x14ac:dyDescent="0.25">
      <c r="A313" s="5"/>
      <c r="B313" s="8"/>
      <c r="C313" s="92"/>
      <c r="D313" s="101"/>
      <c r="E313" s="101"/>
      <c r="F313" s="101"/>
    </row>
    <row r="314" spans="1:6" x14ac:dyDescent="0.25">
      <c r="A314" s="5"/>
      <c r="B314" s="8"/>
      <c r="C314" s="92"/>
      <c r="D314" s="101"/>
      <c r="E314" s="101"/>
      <c r="F314" s="101"/>
    </row>
    <row r="315" spans="1:6" x14ac:dyDescent="0.25">
      <c r="A315" s="45"/>
      <c r="B315" s="8"/>
      <c r="C315" s="92"/>
      <c r="D315" s="101"/>
      <c r="E315" s="101"/>
      <c r="F315" s="101"/>
    </row>
  </sheetData>
  <mergeCells count="7">
    <mergeCell ref="A218:F218"/>
    <mergeCell ref="A225:F225"/>
    <mergeCell ref="A1:F1"/>
    <mergeCell ref="B2:B3"/>
    <mergeCell ref="D2:F2"/>
    <mergeCell ref="A2:A3"/>
    <mergeCell ref="C2:C3"/>
  </mergeCells>
  <pageMargins left="0.25" right="0.25" top="0.75" bottom="0.75" header="0.3" footer="0.3"/>
  <pageSetup paperSize="9" scal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Мечел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Синяк Тамара Шахусеновна</cp:lastModifiedBy>
  <cp:lastPrinted>2020-03-05T01:13:17Z</cp:lastPrinted>
  <dcterms:created xsi:type="dcterms:W3CDTF">2011-07-13T11:37:41Z</dcterms:created>
  <dcterms:modified xsi:type="dcterms:W3CDTF">2021-04-09T01:25:13Z</dcterms:modified>
</cp:coreProperties>
</file>