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35" yWindow="675" windowWidth="25335" windowHeight="11220" tabRatio="926" activeTab="1"/>
  </bookViews>
  <sheets>
    <sheet name="форма №1 (2023)" sheetId="1" r:id="rId1"/>
    <sheet name="форма 2 за 2023 год стр 1" sheetId="2" r:id="rId2"/>
    <sheet name="за 2023 год стр 2" sheetId="3" r:id="rId3"/>
    <sheet name="форма№1 (2022)" sheetId="4" r:id="rId4"/>
    <sheet name="форма 2 за 2022 год стр.1" sheetId="5" r:id="rId5"/>
    <sheet name="за 2022 год стр.2" sheetId="6" r:id="rId6"/>
    <sheet name="форма№1" sheetId="7" r:id="rId7"/>
    <sheet name="форма 2 за 2021 год стр.1" sheetId="8" r:id="rId8"/>
    <sheet name="за 2021 год стр.2" sheetId="9" r:id="rId9"/>
    <sheet name="форма№1 (2020)" sheetId="10" r:id="rId10"/>
    <sheet name="форма 2 за 2020 год стр.1" sheetId="11" r:id="rId11"/>
    <sheet name="за 2020 год стр.2" sheetId="12" r:id="rId12"/>
    <sheet name="форма№1 (2019)" sheetId="13" r:id="rId13"/>
    <sheet name="форма 2 за 2019 год стр.1 " sheetId="14" r:id="rId14"/>
    <sheet name="за 2019 год стр.2 " sheetId="15" r:id="rId15"/>
    <sheet name="форма 2 за 2016 год стр.1 " sheetId="16" state="hidden" r:id="rId16"/>
    <sheet name="за 2016 год стр.2 " sheetId="17" state="hidden" r:id="rId17"/>
    <sheet name="форма 2 за 2015 год стр.1 " sheetId="18" state="hidden" r:id="rId18"/>
    <sheet name="за 2015 год стр.2 " sheetId="19" state="hidden" r:id="rId19"/>
    <sheet name="2014 годстр.1  (2)" sheetId="20" state="hidden" r:id="rId20"/>
    <sheet name="2014 год стр.2  (2)" sheetId="21" state="hidden" r:id="rId21"/>
    <sheet name="2015 годстр.1  (3)" sheetId="22" state="hidden" r:id="rId22"/>
    <sheet name="2015 год стр.2  (3)" sheetId="23" state="hidden" r:id="rId23"/>
  </sheets>
  <definedNames>
    <definedName name="_xlnm.Print_Area" localSheetId="20">'2014 год стр.2  (2)'!#REF!</definedName>
    <definedName name="_xlnm.Print_Area" localSheetId="19">'2014 годстр.1  (2)'!#REF!</definedName>
    <definedName name="_xlnm.Print_Area" localSheetId="22">'2015 год стр.2  (3)'!#REF!</definedName>
    <definedName name="_xlnm.Print_Area" localSheetId="21">'2015 годстр.1  (3)'!#REF!</definedName>
    <definedName name="_xlnm.Print_Area" localSheetId="18">'за 2015 год стр.2 '!#REF!</definedName>
    <definedName name="_xlnm.Print_Area" localSheetId="16">'за 2016 год стр.2 '!#REF!</definedName>
    <definedName name="_xlnm.Print_Area" localSheetId="14">'за 2019 год стр.2 '!#REF!</definedName>
    <definedName name="_xlnm.Print_Area" localSheetId="11">'за 2020 год стр.2'!#REF!</definedName>
    <definedName name="_xlnm.Print_Area" localSheetId="8">'за 2021 год стр.2'!#REF!</definedName>
    <definedName name="_xlnm.Print_Area" localSheetId="5">'за 2022 год стр.2'!#REF!</definedName>
    <definedName name="_xlnm.Print_Area" localSheetId="17">'форма 2 за 2015 год стр.1 '!#REF!</definedName>
    <definedName name="_xlnm.Print_Area" localSheetId="15">'форма 2 за 2016 год стр.1 '!#REF!</definedName>
    <definedName name="_xlnm.Print_Area" localSheetId="13">'форма 2 за 2019 год стр.1 '!#REF!</definedName>
    <definedName name="_xlnm.Print_Area" localSheetId="10">'форма 2 за 2020 год стр.1'!#REF!</definedName>
    <definedName name="_xlnm.Print_Area" localSheetId="7">'форма 2 за 2021 год стр.1'!#REF!</definedName>
    <definedName name="_xlnm.Print_Area" localSheetId="4">'форма 2 за 2022 год стр.1'!#REF!</definedName>
  </definedNames>
  <calcPr fullCalcOnLoad="1"/>
</workbook>
</file>

<file path=xl/comments12.xml><?xml version="1.0" encoding="utf-8"?>
<comments xmlns="http://schemas.openxmlformats.org/spreadsheetml/2006/main">
  <authors>
    <author>DobrokhlebMG</author>
  </authors>
  <commentList>
    <comment ref="CA9" authorId="0">
      <text>
        <r>
          <rPr>
            <b/>
            <sz val="9"/>
            <rFont val="Tahoma"/>
            <family val="2"/>
          </rPr>
          <t>DobrokhlebMG:</t>
        </r>
        <r>
          <rPr>
            <sz val="9"/>
            <rFont val="Tahoma"/>
            <family val="2"/>
          </rPr>
          <t xml:space="preserve">
мвз</t>
        </r>
      </text>
    </comment>
  </commentList>
</comments>
</file>

<file path=xl/comments15.xml><?xml version="1.0" encoding="utf-8"?>
<comments xmlns="http://schemas.openxmlformats.org/spreadsheetml/2006/main">
  <authors>
    <author>DobrokhlebMG</author>
  </authors>
  <commentList>
    <comment ref="CA7" authorId="0">
      <text>
        <r>
          <rPr>
            <b/>
            <sz val="9"/>
            <rFont val="Tahoma"/>
            <family val="2"/>
          </rPr>
          <t>DobrokhlebMG:</t>
        </r>
        <r>
          <rPr>
            <sz val="9"/>
            <rFont val="Tahoma"/>
            <family val="2"/>
          </rPr>
          <t xml:space="preserve">
себестоимость:
расходы/тонны глины*тонны прямой вариант</t>
        </r>
      </text>
    </comment>
    <comment ref="CA9" authorId="0">
      <text>
        <r>
          <rPr>
            <b/>
            <sz val="9"/>
            <rFont val="Tahoma"/>
            <family val="2"/>
          </rPr>
          <t>DobrokhlebMG:</t>
        </r>
        <r>
          <rPr>
            <sz val="9"/>
            <rFont val="Tahoma"/>
            <family val="2"/>
          </rPr>
          <t xml:space="preserve">
мвз</t>
        </r>
      </text>
    </comment>
  </commentList>
</comments>
</file>

<file path=xl/sharedStrings.xml><?xml version="1.0" encoding="utf-8"?>
<sst xmlns="http://schemas.openxmlformats.org/spreadsheetml/2006/main" count="1446" uniqueCount="148">
  <si>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</si>
  <si>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</si>
  <si>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</si>
  <si>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</si>
  <si>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</si>
  <si>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</si>
  <si>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</si>
  <si>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</si>
  <si>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</si>
  <si>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</si>
  <si>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</si>
  <si>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</si>
  <si>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</si>
  <si>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</si>
  <si>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</si>
  <si>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</si>
  <si>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</si>
  <si>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</si>
  <si>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</si>
  <si>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</si>
  <si>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</si>
  <si>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</si>
  <si>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</si>
  <si>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</si>
  <si>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</si>
  <si>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</si>
  <si>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</si>
  <si>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</si>
  <si>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</si>
  <si>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</si>
  <si>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</si>
  <si>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</si>
  <si>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</si>
  <si>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</si>
  <si>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</si>
  <si>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</si>
  <si>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</si>
  <si>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</si>
  <si>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</si>
  <si>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</si>
  <si>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</si>
  <si>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</si>
  <si>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</si>
  <si>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</si>
  <si>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</si>
  <si>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</si>
  <si>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</si>
  <si>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</si>
  <si>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</si>
  <si>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</si>
  <si>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</si>
  <si>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</si>
  <si>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</si>
  <si>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</si>
  <si>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</si>
  <si>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</si>
  <si>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</si>
  <si>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</si>
  <si>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</si>
  <si>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</si>
  <si>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</si>
  <si>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</si>
  <si>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</si>
  <si>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</si>
  <si>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</si>
  <si>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</si>
  <si>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</si>
  <si>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</si>
  <si>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</si>
  <si>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</si>
  <si>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</si>
  <si>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</si>
  <si>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</si>
  <si>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</si>
  <si>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</si>
  <si>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</si>
  <si>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</si>
  <si>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</si>
  <si>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</si>
  <si>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</si>
  <si>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</si>
  <si>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</si>
  <si>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</si>
  <si>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</si>
  <si>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</si>
  <si>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</si>
  <si>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</si>
  <si>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</si>
  <si>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</si>
  <si>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</si>
  <si>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</si>
  <si>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</si>
  <si>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</si>
  <si>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</si>
  <si>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</si>
  <si>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</si>
  <si>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</si>
  <si>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</si>
  <si>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ОАО "Порт Ванино"</t>
  </si>
  <si>
    <t xml:space="preserve">на </t>
  </si>
  <si>
    <t>Форма №1</t>
  </si>
  <si>
    <t>Форма раскрытия информации о ценах (тарифах, сборах)</t>
  </si>
  <si>
    <t>на регулируемые работы (услуги)</t>
  </si>
  <si>
    <t>№
п/п</t>
  </si>
  <si>
    <t>Перечень
услуг (работ), оказываемых СЕМ</t>
  </si>
  <si>
    <t>Единица измерения</t>
  </si>
  <si>
    <t>Вариант перегрузки</t>
  </si>
  <si>
    <t>Цена (тарифы, сборы)     (руб.)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</si>
  <si>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органа исполнительной власти субъекта Российской Федерации в области государственного регулирования тарифов</t>
  </si>
  <si>
    <t>Наименование органа исполнительной власти, осуществляющего государственное регулирование</t>
  </si>
  <si>
    <t xml:space="preserve"> 1.1</t>
  </si>
  <si>
    <t>Федеральная служба по тарифам РФ</t>
  </si>
  <si>
    <t>Услуги по обслуживанию судов на железнодорожно-паромной переправе</t>
  </si>
  <si>
    <t>Обслуживание на железнодорожно-паромной переправе</t>
  </si>
  <si>
    <t>судно</t>
  </si>
  <si>
    <t xml:space="preserve"> - </t>
  </si>
  <si>
    <t>III. Расшифровка расходов - 2014 год</t>
  </si>
  <si>
    <t>2014</t>
  </si>
  <si>
    <t>2015</t>
  </si>
  <si>
    <t>III. Расшифровка расходов - 2015 год</t>
  </si>
  <si>
    <t>Приказ от 26 ноября 2014 года №272-т/1 об утверждении тарифов на услуги в морском порту, оказываемые ОАО "Ванинский морской торговый порт"</t>
  </si>
  <si>
    <t>II</t>
  </si>
  <si>
    <t>III. Расшифровка расходов - 2016 год</t>
  </si>
  <si>
    <t>2016</t>
  </si>
  <si>
    <t>АО "Порт Ванино"</t>
  </si>
  <si>
    <t>2019</t>
  </si>
  <si>
    <t>III. Расшифровка расходов - 2019 год</t>
  </si>
  <si>
    <t>III. Расшифровка расходов - 2020 год</t>
  </si>
  <si>
    <t>в АО "Ванинский морской торговый порт"  в  2021 году</t>
  </si>
  <si>
    <t>2021</t>
  </si>
  <si>
    <t>III. Расшифровка расходов - 2021 год</t>
  </si>
  <si>
    <t>2020</t>
  </si>
  <si>
    <t>в АО "Ванинский морской торговый порт"  в  2022 году</t>
  </si>
  <si>
    <t>2022</t>
  </si>
  <si>
    <t>в АО "Ванинский морской торговый порт"  в  2020 году</t>
  </si>
  <si>
    <t>I</t>
  </si>
  <si>
    <t>Погрузка и выгрузка грузов:</t>
  </si>
  <si>
    <t>1.</t>
  </si>
  <si>
    <t>Экспортно-импортные</t>
  </si>
  <si>
    <t>Глинозем</t>
  </si>
  <si>
    <t>т</t>
  </si>
  <si>
    <t xml:space="preserve">прямой </t>
  </si>
  <si>
    <t>Приказ от 28 августа 2012 года №204-т/1 об утверждении тарифов на услуги в морском порту, оказываемые ОАО "Ванинский морской торговый порт"</t>
  </si>
  <si>
    <t>в АО "Ванинский морской торговый порт"  в  2019 году</t>
  </si>
  <si>
    <t>III. Расшифровка расходов - 2022 год</t>
  </si>
  <si>
    <t>в АО "Ванинский морской торговый порт"  в  2023 году</t>
  </si>
  <si>
    <t>2023</t>
  </si>
  <si>
    <t>III. Расшифровка расходов - 2023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</si>
</sst>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"/>
    <numFmt numFmtId="178" formatCode="0.0000"/>
    <numFmt numFmtId="179" formatCode="0.00000"/>
  </numFmts>
  <fonts count="5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74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74" fontId="0" fillId="0" borderId="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74" fontId="0" fillId="0" borderId="0" xfId="0" applyNumberFormat="1" applyFont="1" applyAlignment="1">
      <alignment/>
    </xf>
    <xf numFmtId="0" fontId="0" fillId="0" borderId="23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 vertical="center"/>
    </xf>
    <xf numFmtId="0" fontId="0" fillId="0" borderId="19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16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2" fontId="0" fillId="0" borderId="12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16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3" fontId="2" fillId="0" borderId="24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9" fontId="7" fillId="0" borderId="30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left" wrapText="1" indent="1"/>
    </xf>
    <xf numFmtId="0" fontId="8" fillId="0" borderId="21" xfId="0" applyFont="1" applyBorder="1" applyAlignment="1">
      <alignment horizontal="left" wrapText="1" indent="1"/>
    </xf>
    <xf numFmtId="0" fontId="8" fillId="0" borderId="22" xfId="0" applyFont="1" applyBorder="1" applyAlignment="1">
      <alignment horizontal="left" wrapText="1" indent="2"/>
    </xf>
    <xf numFmtId="0" fontId="8" fillId="0" borderId="21" xfId="0" applyFont="1" applyBorder="1" applyAlignment="1">
      <alignment horizontal="left" wrapText="1" indent="2"/>
    </xf>
    <xf numFmtId="0" fontId="2" fillId="33" borderId="22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/>
    </xf>
    <xf numFmtId="177" fontId="7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2" fontId="51" fillId="0" borderId="14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2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/>
    </xf>
    <xf numFmtId="175" fontId="2" fillId="33" borderId="14" xfId="0" applyNumberFormat="1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7"/>
  <sheetViews>
    <sheetView zoomScalePageLayoutView="0" workbookViewId="0" topLeftCell="A1">
      <selection activeCell="J12" sqref="J12"/>
    </sheetView>
  </sheetViews>
  <sheetFormatPr defaultColWidth="8.875" defaultRowHeight="12.75"/>
  <cols>
    <col min="1" max="1" width="4.125" style="26" customWidth="1"/>
    <col min="2" max="2" width="29.75390625" style="26" customWidth="1"/>
    <col min="3" max="3" width="9.00390625" style="26" customWidth="1"/>
    <col min="4" max="4" width="20.375" style="26" customWidth="1"/>
    <col min="5" max="5" width="10.25390625" style="26" customWidth="1"/>
    <col min="6" max="6" width="26.75390625" style="26" customWidth="1"/>
    <col min="7" max="7" width="18.625" style="26" customWidth="1"/>
    <col min="8" max="9" width="8.875" style="26" customWidth="1"/>
    <col min="10" max="10" width="26.625" style="26" customWidth="1"/>
    <col min="11" max="11" width="17.25390625" style="26" customWidth="1"/>
    <col min="12" max="16384" width="8.875" style="26" customWidth="1"/>
  </cols>
  <sheetData>
    <row r="1" ht="14.25">
      <c r="G1" s="19" t="s">
        <v>100</v>
      </c>
    </row>
    <row r="3" spans="1:7" ht="15.75">
      <c r="A3" s="66" t="s">
        <v>101</v>
      </c>
      <c r="B3" s="66"/>
      <c r="C3" s="66"/>
      <c r="D3" s="66"/>
      <c r="E3" s="66"/>
      <c r="F3" s="66"/>
      <c r="G3" s="66"/>
    </row>
    <row r="4" spans="1:108" ht="15.75">
      <c r="A4" s="66" t="s">
        <v>102</v>
      </c>
      <c r="B4" s="66"/>
      <c r="C4" s="66"/>
      <c r="D4" s="66"/>
      <c r="E4" s="66"/>
      <c r="F4" s="66"/>
      <c r="G4" s="6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ht="15.75">
      <c r="A5" s="66" t="s">
        <v>145</v>
      </c>
      <c r="B5" s="66"/>
      <c r="C5" s="66"/>
      <c r="D5" s="66"/>
      <c r="E5" s="66"/>
      <c r="F5" s="66"/>
      <c r="G5" s="6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7" spans="1:7" ht="138.75" customHeight="1">
      <c r="A7" s="21" t="s">
        <v>103</v>
      </c>
      <c r="B7" s="21" t="s">
        <v>104</v>
      </c>
      <c r="C7" s="21" t="s">
        <v>105</v>
      </c>
      <c r="D7" s="21" t="s">
        <v>106</v>
      </c>
      <c r="E7" s="21" t="s">
        <v>107</v>
      </c>
      <c r="F7" s="21" t="s">
        <v>108</v>
      </c>
      <c r="G7" s="21" t="s">
        <v>109</v>
      </c>
    </row>
    <row r="8" spans="1:7" s="28" customFormat="1" ht="12.7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</row>
    <row r="9" spans="1:7" ht="12.75">
      <c r="A9" s="42"/>
      <c r="B9" s="30"/>
      <c r="C9" s="30"/>
      <c r="D9" s="30"/>
      <c r="E9" s="31"/>
      <c r="F9" s="35"/>
      <c r="G9" s="36"/>
    </row>
    <row r="10" spans="1:7" ht="15.75">
      <c r="A10" s="22" t="s">
        <v>121</v>
      </c>
      <c r="B10" s="23" t="s">
        <v>112</v>
      </c>
      <c r="C10" s="29"/>
      <c r="D10" s="29"/>
      <c r="E10" s="33"/>
      <c r="F10" s="37"/>
      <c r="G10" s="38"/>
    </row>
    <row r="11" spans="1:7" ht="15.75">
      <c r="A11" s="24"/>
      <c r="B11" s="25"/>
      <c r="C11" s="39"/>
      <c r="D11" s="39"/>
      <c r="E11" s="34"/>
      <c r="F11" s="40"/>
      <c r="G11" s="41"/>
    </row>
    <row r="12" spans="1:7" ht="92.25" customHeight="1">
      <c r="A12" s="43" t="s">
        <v>110</v>
      </c>
      <c r="B12" s="44" t="s">
        <v>113</v>
      </c>
      <c r="C12" s="32" t="s">
        <v>114</v>
      </c>
      <c r="D12" s="45" t="s">
        <v>115</v>
      </c>
      <c r="E12" s="46">
        <v>35470</v>
      </c>
      <c r="F12" s="51" t="s">
        <v>120</v>
      </c>
      <c r="G12" s="47" t="s">
        <v>111</v>
      </c>
    </row>
    <row r="13" spans="1:7" ht="12.75">
      <c r="A13" s="48"/>
      <c r="B13" s="49"/>
      <c r="C13" s="29"/>
      <c r="D13" s="29"/>
      <c r="E13" s="33"/>
      <c r="F13" s="35"/>
      <c r="G13" s="36"/>
    </row>
    <row r="14" spans="1:5" ht="12.75">
      <c r="A14" s="28"/>
      <c r="E14" s="50"/>
    </row>
    <row r="15" spans="1:5" ht="12.75">
      <c r="A15" s="28"/>
      <c r="E15" s="50"/>
    </row>
    <row r="16" spans="1:5" ht="12.75">
      <c r="A16" s="28"/>
      <c r="E16" s="50"/>
    </row>
    <row r="17" spans="1:5" ht="12.75">
      <c r="A17" s="28"/>
      <c r="E17" s="50"/>
    </row>
    <row r="18" spans="1:5" ht="12.75">
      <c r="A18" s="28"/>
      <c r="E18" s="50"/>
    </row>
    <row r="19" spans="1:5" ht="12.75">
      <c r="A19" s="28"/>
      <c r="E19" s="50"/>
    </row>
    <row r="20" spans="1:5" ht="12.75">
      <c r="A20" s="28"/>
      <c r="E20" s="50"/>
    </row>
    <row r="21" ht="12.75">
      <c r="E21" s="50"/>
    </row>
    <row r="22" ht="12.75">
      <c r="E22" s="50"/>
    </row>
    <row r="23" ht="12.75">
      <c r="E23" s="50"/>
    </row>
    <row r="24" ht="12.75">
      <c r="E24" s="50"/>
    </row>
    <row r="25" ht="12.75">
      <c r="E25" s="50"/>
    </row>
    <row r="26" ht="12.75">
      <c r="E26" s="50"/>
    </row>
    <row r="27" ht="12.75">
      <c r="E27" s="50"/>
    </row>
    <row r="28" ht="12.75">
      <c r="E28" s="50"/>
    </row>
    <row r="29" ht="12.75">
      <c r="E29" s="50"/>
    </row>
    <row r="30" ht="12.75">
      <c r="E30" s="50"/>
    </row>
    <row r="31" ht="12.75">
      <c r="E31" s="50"/>
    </row>
    <row r="32" ht="12.75">
      <c r="E32" s="50"/>
    </row>
    <row r="33" ht="12.75">
      <c r="E33" s="50"/>
    </row>
    <row r="34" ht="12.75">
      <c r="E34" s="50"/>
    </row>
    <row r="35" ht="12.75">
      <c r="E35" s="50"/>
    </row>
    <row r="36" ht="12.75">
      <c r="E36" s="50"/>
    </row>
    <row r="37" ht="12.75">
      <c r="E37" s="50"/>
    </row>
    <row r="38" ht="12.75">
      <c r="E38" s="50"/>
    </row>
    <row r="39" ht="12.75">
      <c r="E39" s="50"/>
    </row>
    <row r="40" ht="12.75">
      <c r="E40" s="50"/>
    </row>
    <row r="41" ht="12.75">
      <c r="E41" s="50"/>
    </row>
    <row r="42" ht="12.75">
      <c r="E42" s="50"/>
    </row>
    <row r="43" ht="12.75">
      <c r="E43" s="50"/>
    </row>
    <row r="44" ht="12.75">
      <c r="E44" s="50"/>
    </row>
    <row r="45" ht="12.75">
      <c r="E45" s="50"/>
    </row>
    <row r="46" ht="12.75">
      <c r="E46" s="50"/>
    </row>
    <row r="47" ht="12.75">
      <c r="E47" s="50"/>
    </row>
    <row r="48" ht="12.75">
      <c r="E48" s="50"/>
    </row>
    <row r="49" ht="12.75">
      <c r="E49" s="50"/>
    </row>
    <row r="50" ht="12.75">
      <c r="E50" s="50"/>
    </row>
    <row r="51" ht="12.75">
      <c r="E51" s="50"/>
    </row>
    <row r="52" ht="12.75">
      <c r="E52" s="50"/>
    </row>
    <row r="53" ht="12.75">
      <c r="E53" s="50"/>
    </row>
    <row r="54" ht="12.75">
      <c r="E54" s="50"/>
    </row>
    <row r="55" ht="12.75">
      <c r="E55" s="50"/>
    </row>
    <row r="56" ht="12.75">
      <c r="E56" s="50"/>
    </row>
    <row r="57" ht="12.75">
      <c r="E57" s="50"/>
    </row>
    <row r="58" ht="12.75">
      <c r="E58" s="50"/>
    </row>
    <row r="59" ht="12.75">
      <c r="E59" s="50"/>
    </row>
    <row r="60" ht="12.75">
      <c r="E60" s="50"/>
    </row>
    <row r="61" ht="12.75">
      <c r="E61" s="50"/>
    </row>
    <row r="62" ht="12.75">
      <c r="E62" s="50"/>
    </row>
    <row r="63" ht="12.75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</sheetData>
  <sheetProtection/>
  <mergeCells count="3">
    <mergeCell ref="A3:G3"/>
    <mergeCell ref="A4:G4"/>
    <mergeCell ref="A5:G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D77"/>
  <sheetViews>
    <sheetView zoomScalePageLayoutView="0" workbookViewId="0" topLeftCell="A1">
      <selection activeCell="J22" sqref="J22"/>
    </sheetView>
  </sheetViews>
  <sheetFormatPr defaultColWidth="8.875" defaultRowHeight="12.75"/>
  <cols>
    <col min="1" max="1" width="4.125" style="26" customWidth="1"/>
    <col min="2" max="2" width="29.75390625" style="26" customWidth="1"/>
    <col min="3" max="3" width="9.00390625" style="26" customWidth="1"/>
    <col min="4" max="4" width="20.375" style="26" customWidth="1"/>
    <col min="5" max="5" width="10.25390625" style="26" customWidth="1"/>
    <col min="6" max="6" width="26.75390625" style="26" customWidth="1"/>
    <col min="7" max="7" width="18.625" style="26" customWidth="1"/>
    <col min="8" max="9" width="8.875" style="26" customWidth="1"/>
    <col min="10" max="10" width="26.625" style="26" customWidth="1"/>
    <col min="11" max="11" width="17.25390625" style="26" customWidth="1"/>
    <col min="12" max="16384" width="8.875" style="26" customWidth="1"/>
  </cols>
  <sheetData>
    <row r="1" ht="14.25">
      <c r="G1" s="19" t="s">
        <v>100</v>
      </c>
    </row>
    <row r="3" spans="1:7" ht="15.75">
      <c r="A3" s="66" t="s">
        <v>101</v>
      </c>
      <c r="B3" s="66"/>
      <c r="C3" s="66"/>
      <c r="D3" s="66"/>
      <c r="E3" s="66"/>
      <c r="F3" s="66"/>
      <c r="G3" s="66"/>
    </row>
    <row r="4" spans="1:108" ht="15.75">
      <c r="A4" s="66" t="s">
        <v>102</v>
      </c>
      <c r="B4" s="66"/>
      <c r="C4" s="66"/>
      <c r="D4" s="66"/>
      <c r="E4" s="66"/>
      <c r="F4" s="66"/>
      <c r="G4" s="6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ht="15.75">
      <c r="A5" s="66" t="s">
        <v>134</v>
      </c>
      <c r="B5" s="66"/>
      <c r="C5" s="66"/>
      <c r="D5" s="66"/>
      <c r="E5" s="66"/>
      <c r="F5" s="66"/>
      <c r="G5" s="6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7" spans="1:7" ht="138.75" customHeight="1">
      <c r="A7" s="21" t="s">
        <v>103</v>
      </c>
      <c r="B7" s="21" t="s">
        <v>104</v>
      </c>
      <c r="C7" s="21" t="s">
        <v>105</v>
      </c>
      <c r="D7" s="21" t="s">
        <v>106</v>
      </c>
      <c r="E7" s="21" t="s">
        <v>107</v>
      </c>
      <c r="F7" s="21" t="s">
        <v>108</v>
      </c>
      <c r="G7" s="21" t="s">
        <v>109</v>
      </c>
    </row>
    <row r="8" spans="1:7" s="28" customFormat="1" ht="12.7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</row>
    <row r="9" spans="1:7" ht="12.75">
      <c r="A9" s="42"/>
      <c r="B9" s="30"/>
      <c r="C9" s="30"/>
      <c r="D9" s="30"/>
      <c r="E9" s="31"/>
      <c r="F9" s="35"/>
      <c r="G9" s="36"/>
    </row>
    <row r="10" spans="1:7" ht="15.75">
      <c r="A10" s="22" t="s">
        <v>121</v>
      </c>
      <c r="B10" s="23" t="s">
        <v>112</v>
      </c>
      <c r="C10" s="29"/>
      <c r="D10" s="29"/>
      <c r="E10" s="33"/>
      <c r="F10" s="37"/>
      <c r="G10" s="38"/>
    </row>
    <row r="11" spans="1:7" ht="15.75">
      <c r="A11" s="24"/>
      <c r="B11" s="25"/>
      <c r="C11" s="39"/>
      <c r="D11" s="39"/>
      <c r="E11" s="34"/>
      <c r="F11" s="40"/>
      <c r="G11" s="41"/>
    </row>
    <row r="12" spans="1:7" ht="92.25" customHeight="1">
      <c r="A12" s="43" t="s">
        <v>110</v>
      </c>
      <c r="B12" s="44" t="s">
        <v>113</v>
      </c>
      <c r="C12" s="32" t="s">
        <v>114</v>
      </c>
      <c r="D12" s="45" t="s">
        <v>115</v>
      </c>
      <c r="E12" s="46">
        <v>35470</v>
      </c>
      <c r="F12" s="51" t="s">
        <v>120</v>
      </c>
      <c r="G12" s="47" t="s">
        <v>111</v>
      </c>
    </row>
    <row r="13" spans="1:7" ht="12.75">
      <c r="A13" s="48"/>
      <c r="B13" s="49"/>
      <c r="C13" s="29"/>
      <c r="D13" s="29"/>
      <c r="E13" s="33"/>
      <c r="F13" s="35"/>
      <c r="G13" s="36"/>
    </row>
    <row r="14" spans="1:5" ht="12.75">
      <c r="A14" s="28"/>
      <c r="E14" s="50"/>
    </row>
    <row r="15" spans="1:5" ht="12.75">
      <c r="A15" s="28"/>
      <c r="E15" s="50"/>
    </row>
    <row r="16" spans="1:5" ht="12.75">
      <c r="A16" s="28"/>
      <c r="E16" s="50"/>
    </row>
    <row r="17" spans="1:5" ht="12.75">
      <c r="A17" s="28"/>
      <c r="E17" s="50"/>
    </row>
    <row r="18" spans="1:5" ht="12.75">
      <c r="A18" s="28"/>
      <c r="E18" s="50"/>
    </row>
    <row r="19" spans="1:5" ht="12.75">
      <c r="A19" s="28"/>
      <c r="E19" s="50"/>
    </row>
    <row r="20" spans="1:5" ht="12.75">
      <c r="A20" s="28"/>
      <c r="E20" s="50"/>
    </row>
    <row r="21" ht="12.75">
      <c r="E21" s="50"/>
    </row>
    <row r="22" ht="12.75">
      <c r="E22" s="50"/>
    </row>
    <row r="23" ht="12.75">
      <c r="E23" s="50"/>
    </row>
    <row r="24" ht="12.75">
      <c r="E24" s="50"/>
    </row>
    <row r="25" ht="12.75">
      <c r="E25" s="50"/>
    </row>
    <row r="26" ht="12.75">
      <c r="E26" s="50"/>
    </row>
    <row r="27" ht="12.75">
      <c r="E27" s="50"/>
    </row>
    <row r="28" ht="12.75">
      <c r="E28" s="50"/>
    </row>
    <row r="29" ht="12.75">
      <c r="E29" s="50"/>
    </row>
    <row r="30" ht="12.75">
      <c r="E30" s="50"/>
    </row>
    <row r="31" ht="12.75">
      <c r="E31" s="50"/>
    </row>
    <row r="32" ht="12.75">
      <c r="E32" s="50"/>
    </row>
    <row r="33" ht="12.75">
      <c r="E33" s="50"/>
    </row>
    <row r="34" ht="12.75">
      <c r="E34" s="50"/>
    </row>
    <row r="35" ht="12.75">
      <c r="E35" s="50"/>
    </row>
    <row r="36" ht="12.75">
      <c r="E36" s="50"/>
    </row>
    <row r="37" ht="12.75">
      <c r="E37" s="50"/>
    </row>
    <row r="38" ht="12.75">
      <c r="E38" s="50"/>
    </row>
    <row r="39" ht="12.75">
      <c r="E39" s="50"/>
    </row>
    <row r="40" ht="12.75">
      <c r="E40" s="50"/>
    </row>
    <row r="41" ht="12.75">
      <c r="E41" s="50"/>
    </row>
    <row r="42" ht="12.75">
      <c r="E42" s="50"/>
    </row>
    <row r="43" ht="12.75">
      <c r="E43" s="50"/>
    </row>
    <row r="44" ht="12.75">
      <c r="E44" s="50"/>
    </row>
    <row r="45" ht="12.75">
      <c r="E45" s="50"/>
    </row>
    <row r="46" ht="12.75">
      <c r="E46" s="50"/>
    </row>
    <row r="47" ht="12.75">
      <c r="E47" s="50"/>
    </row>
    <row r="48" ht="12.75">
      <c r="E48" s="50"/>
    </row>
    <row r="49" ht="12.75">
      <c r="E49" s="50"/>
    </row>
    <row r="50" ht="12.75">
      <c r="E50" s="50"/>
    </row>
    <row r="51" ht="12.75">
      <c r="E51" s="50"/>
    </row>
    <row r="52" ht="12.75">
      <c r="E52" s="50"/>
    </row>
    <row r="53" ht="12.75">
      <c r="E53" s="50"/>
    </row>
    <row r="54" ht="12.75">
      <c r="E54" s="50"/>
    </row>
    <row r="55" ht="12.75">
      <c r="E55" s="50"/>
    </row>
    <row r="56" ht="12.75">
      <c r="E56" s="50"/>
    </row>
    <row r="57" ht="12.75">
      <c r="E57" s="50"/>
    </row>
    <row r="58" ht="12.75">
      <c r="E58" s="50"/>
    </row>
    <row r="59" ht="12.75">
      <c r="E59" s="50"/>
    </row>
    <row r="60" ht="12.75">
      <c r="E60" s="50"/>
    </row>
    <row r="61" ht="12.75">
      <c r="E61" s="50"/>
    </row>
    <row r="62" ht="12.75">
      <c r="E62" s="50"/>
    </row>
    <row r="63" ht="12.75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</sheetData>
  <sheetProtection/>
  <mergeCells count="3">
    <mergeCell ref="A3:G3"/>
    <mergeCell ref="A4:G4"/>
    <mergeCell ref="A5:G5"/>
  </mergeCells>
  <printOptions/>
  <pageMargins left="0.4724409448818898" right="0.2362204724409449" top="0.35433070866141736" bottom="0.31496062992125984" header="0.3937007874015748" footer="0.2755905511811024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1">
      <selection activeCell="EL24" sqref="EL24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5.75">
      <c r="A6" s="135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ht="15.75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2</v>
      </c>
      <c r="AX8" s="136" t="s">
        <v>131</v>
      </c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37" t="s">
        <v>124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23" t="s">
        <v>9</v>
      </c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124" t="s">
        <v>10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5" spans="1:108" ht="15">
      <c r="A15" s="125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5" t="s">
        <v>17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34">
        <v>1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ht="15">
      <c r="A17" s="52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  <c r="BJ17" s="102" t="s">
        <v>19</v>
      </c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97">
        <f>BW18+BW19</f>
        <v>1109.495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ht="15">
      <c r="A18" s="52"/>
      <c r="B18" s="121" t="s">
        <v>12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96" t="s">
        <v>20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1:108" ht="15">
      <c r="A19" s="52"/>
      <c r="B19" s="121" t="s">
        <v>13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2"/>
      <c r="BJ19" s="96" t="s">
        <v>21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7">
        <v>1109.495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1:108" ht="15">
      <c r="A20" s="52"/>
      <c r="B20" s="104" t="s">
        <v>14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5"/>
      <c r="BJ20" s="102" t="s">
        <v>22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1:108" ht="15">
      <c r="A21" s="52"/>
      <c r="B21" s="104" t="s">
        <v>15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2" t="s">
        <v>23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98">
        <v>542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spans="1:108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15">
      <c r="A23" s="106" t="s">
        <v>95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</row>
    <row r="24" spans="1:108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 t="s">
        <v>25</v>
      </c>
    </row>
    <row r="25" spans="1:108" ht="15">
      <c r="A25" s="107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9"/>
      <c r="BJ25" s="113" t="s">
        <v>17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9" t="s">
        <v>3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 t="s">
        <v>4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</row>
    <row r="26" spans="1:108" ht="1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20">
        <v>1</v>
      </c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>
        <v>2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108" ht="15">
      <c r="A27" s="99" t="s">
        <v>26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BJ27" s="102" t="s">
        <v>27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>
        <f>SUM(BW28:CM31)</f>
        <v>19224.74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>
        <f>SUM(CN28:DD31)</f>
        <v>26450.5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</row>
    <row r="28" spans="1:108" ht="15">
      <c r="A28" s="52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6" t="s">
        <v>28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7">
        <v>0</v>
      </c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>
        <v>0</v>
      </c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</row>
    <row r="29" spans="1:108" ht="15">
      <c r="A29" s="52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6" t="s">
        <v>29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</row>
    <row r="30" spans="1:108" ht="27" customHeight="1">
      <c r="A30" s="52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6" t="s">
        <v>30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7">
        <v>19224.74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>
        <v>26450.5</v>
      </c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</row>
    <row r="31" spans="1:108" ht="15">
      <c r="A31" s="52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6" t="s">
        <v>31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</row>
    <row r="32" spans="1:108" ht="15">
      <c r="A32" s="52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6" t="s">
        <v>32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ht="15">
      <c r="A33" s="52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6" t="s">
        <v>33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</row>
    <row r="34" spans="1:108" ht="15">
      <c r="A34" s="11"/>
      <c r="B34" s="90" t="s">
        <v>58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84" t="s">
        <v>35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11"/>
      <c r="B35" s="90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1"/>
      <c r="BJ35" s="84" t="s">
        <v>36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11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84" t="s">
        <v>37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11"/>
      <c r="B37" s="92" t="s">
        <v>96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3"/>
      <c r="BJ37" s="84" t="s">
        <v>38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11"/>
      <c r="B38" s="92" t="s">
        <v>97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3"/>
      <c r="BJ38" s="84" t="s">
        <v>39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11"/>
      <c r="B39" s="90" t="s">
        <v>61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84" t="s">
        <v>40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11"/>
      <c r="B40" s="90" t="s">
        <v>62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1"/>
      <c r="BJ40" s="84" t="s">
        <v>41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spans="1:108" ht="15">
      <c r="A41" s="11"/>
      <c r="B41" s="92" t="s">
        <v>63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84" t="s">
        <v>43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11"/>
      <c r="B42" s="90" t="s">
        <v>64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4" t="s">
        <v>42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11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84" t="s">
        <v>44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">
      <c r="A44" s="1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84" t="s">
        <v>45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">
      <c r="A45" s="11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84" t="s">
        <v>46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108" ht="15">
      <c r="A46" s="11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4" t="s">
        <v>34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</row>
    <row r="47" spans="1:108" ht="15">
      <c r="A47" s="11"/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4" t="s">
        <v>47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</row>
    <row r="48" spans="1:108" ht="15">
      <c r="A48" s="12"/>
      <c r="B48" s="86" t="s">
        <v>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48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03">
        <v>4576728</v>
      </c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>
        <f>1791313+309+361900</f>
        <v>2153522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</row>
    <row r="49" spans="1:108" ht="15.75" thickBot="1">
      <c r="A49" s="15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188">
        <f>905605+1044594</f>
        <v>1950199</v>
      </c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>
        <f>779717+439952</f>
        <v>1219669</v>
      </c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</row>
    <row r="50" spans="1:108" ht="15.75" thickBot="1">
      <c r="A50" s="16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79" t="s">
        <v>50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>
        <f>BW48+BW49</f>
        <v>6526927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>
        <f>CN48+CN49</f>
        <v>3373191</v>
      </c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>
      <c r="A51" s="17"/>
      <c r="B51" s="68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70" t="s">
        <v>51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1">
        <f>BW50-CN50</f>
        <v>3153736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67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1:108" ht="24" customHeight="1">
      <c r="A57" s="1"/>
      <c r="B57" s="67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:108" ht="27" customHeight="1">
      <c r="A58" s="1"/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</row>
  </sheetData>
  <sheetProtection/>
  <mergeCells count="137">
    <mergeCell ref="A4:DD4"/>
    <mergeCell ref="A5:DD5"/>
    <mergeCell ref="A6:DD6"/>
    <mergeCell ref="A7:DD7"/>
    <mergeCell ref="AX8:BH8"/>
    <mergeCell ref="BL10:DD10"/>
    <mergeCell ref="BL11:DD11"/>
    <mergeCell ref="A13:DD13"/>
    <mergeCell ref="A15:BI16"/>
    <mergeCell ref="BJ15:BV16"/>
    <mergeCell ref="BW15:DD15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8:DD58"/>
    <mergeCell ref="B51:BI51"/>
    <mergeCell ref="BJ51:BV51"/>
    <mergeCell ref="BW51:CM51"/>
    <mergeCell ref="CN51:DD51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B1">
      <selection activeCell="CA26" sqref="CA26:CI26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124" t="s">
        <v>127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2" ht="12.75"/>
    <row r="3" spans="1:167" ht="12.75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6" t="s">
        <v>17</v>
      </c>
      <c r="AW3" s="177"/>
      <c r="AX3" s="177"/>
      <c r="AY3" s="177"/>
      <c r="AZ3" s="177"/>
      <c r="BA3" s="177"/>
      <c r="BB3" s="177"/>
      <c r="BC3" s="178"/>
      <c r="BD3" s="170" t="s">
        <v>82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2"/>
      <c r="BO3" s="131" t="s">
        <v>83</v>
      </c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ht="115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5"/>
      <c r="AV4" s="179"/>
      <c r="AW4" s="180"/>
      <c r="AX4" s="180"/>
      <c r="AY4" s="180"/>
      <c r="AZ4" s="180"/>
      <c r="BA4" s="180"/>
      <c r="BB4" s="180"/>
      <c r="BC4" s="181"/>
      <c r="BD4" s="185"/>
      <c r="BE4" s="186"/>
      <c r="BF4" s="186"/>
      <c r="BG4" s="186"/>
      <c r="BH4" s="186"/>
      <c r="BI4" s="186"/>
      <c r="BJ4" s="186"/>
      <c r="BK4" s="186"/>
      <c r="BL4" s="186"/>
      <c r="BM4" s="186"/>
      <c r="BN4" s="187"/>
      <c r="BO4" s="169" t="s">
        <v>92</v>
      </c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93</v>
      </c>
      <c r="CB4" s="169"/>
      <c r="CC4" s="169"/>
      <c r="CD4" s="169"/>
      <c r="CE4" s="169"/>
      <c r="CF4" s="169"/>
      <c r="CG4" s="169"/>
      <c r="CH4" s="169"/>
      <c r="CI4" s="169"/>
      <c r="CJ4" s="169" t="s">
        <v>84</v>
      </c>
      <c r="CK4" s="169"/>
      <c r="CL4" s="169"/>
      <c r="CM4" s="169"/>
      <c r="CN4" s="169"/>
      <c r="CO4" s="169"/>
      <c r="CP4" s="169"/>
      <c r="CQ4" s="169"/>
      <c r="CR4" s="169"/>
      <c r="CS4" s="169" t="s">
        <v>91</v>
      </c>
      <c r="CT4" s="169"/>
      <c r="CU4" s="169"/>
      <c r="CV4" s="169"/>
      <c r="CW4" s="169"/>
      <c r="CX4" s="169"/>
      <c r="CY4" s="169"/>
      <c r="CZ4" s="169"/>
      <c r="DA4" s="169"/>
      <c r="DB4" s="169" t="s">
        <v>85</v>
      </c>
      <c r="DC4" s="169"/>
      <c r="DD4" s="169"/>
      <c r="DE4" s="169"/>
      <c r="DF4" s="169"/>
      <c r="DG4" s="169"/>
      <c r="DH4" s="169"/>
      <c r="DI4" s="169"/>
      <c r="DJ4" s="169"/>
      <c r="DK4" s="169" t="s">
        <v>87</v>
      </c>
      <c r="DL4" s="169"/>
      <c r="DM4" s="169"/>
      <c r="DN4" s="169"/>
      <c r="DO4" s="169"/>
      <c r="DP4" s="169"/>
      <c r="DQ4" s="169"/>
      <c r="DR4" s="169"/>
      <c r="DS4" s="169"/>
      <c r="DT4" s="169"/>
      <c r="DU4" s="169" t="s">
        <v>86</v>
      </c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 t="s">
        <v>89</v>
      </c>
      <c r="EK4" s="169"/>
      <c r="EL4" s="169"/>
      <c r="EM4" s="169"/>
      <c r="EN4" s="169"/>
      <c r="EO4" s="169"/>
      <c r="EP4" s="169"/>
      <c r="EQ4" s="169"/>
      <c r="ER4" s="169"/>
      <c r="ES4" s="169" t="s">
        <v>90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 t="s">
        <v>88</v>
      </c>
      <c r="FD4" s="169"/>
      <c r="FE4" s="169"/>
      <c r="FF4" s="169"/>
      <c r="FG4" s="169"/>
      <c r="FH4" s="169"/>
      <c r="FI4" s="169"/>
      <c r="FJ4" s="169"/>
      <c r="FK4" s="169"/>
    </row>
    <row r="5" spans="1:167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2"/>
      <c r="AW5" s="183"/>
      <c r="AX5" s="183"/>
      <c r="AY5" s="183"/>
      <c r="AZ5" s="183"/>
      <c r="BA5" s="183"/>
      <c r="BB5" s="183"/>
      <c r="BC5" s="184"/>
      <c r="BD5" s="168">
        <v>1</v>
      </c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>
        <v>2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>
        <v>3</v>
      </c>
      <c r="CB5" s="168"/>
      <c r="CC5" s="168"/>
      <c r="CD5" s="168"/>
      <c r="CE5" s="168"/>
      <c r="CF5" s="168"/>
      <c r="CG5" s="168"/>
      <c r="CH5" s="168"/>
      <c r="CI5" s="168"/>
      <c r="CJ5" s="168">
        <v>4</v>
      </c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>
        <v>6</v>
      </c>
      <c r="DC5" s="168"/>
      <c r="DD5" s="168"/>
      <c r="DE5" s="168"/>
      <c r="DF5" s="168"/>
      <c r="DG5" s="168"/>
      <c r="DH5" s="168"/>
      <c r="DI5" s="168"/>
      <c r="DJ5" s="168"/>
      <c r="DK5" s="168">
        <v>7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>
        <v>8</v>
      </c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>
        <v>9</v>
      </c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/>
      <c r="FC5" s="168">
        <v>11</v>
      </c>
      <c r="FD5" s="168"/>
      <c r="FE5" s="168"/>
      <c r="FF5" s="168"/>
      <c r="FG5" s="168"/>
      <c r="FH5" s="168"/>
      <c r="FI5" s="168"/>
      <c r="FJ5" s="168"/>
      <c r="FK5" s="168"/>
    </row>
    <row r="6" spans="1:167" ht="12.75">
      <c r="A6" s="12"/>
      <c r="B6" s="166" t="s">
        <v>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88" t="s">
        <v>27</v>
      </c>
      <c r="AW6" s="88"/>
      <c r="AX6" s="88"/>
      <c r="AY6" s="88"/>
      <c r="AZ6" s="88"/>
      <c r="BA6" s="88"/>
      <c r="BB6" s="88"/>
      <c r="BC6" s="88"/>
      <c r="BD6" s="103">
        <f>SUM(BO6:FK6)</f>
        <v>26451.00693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SUM(CA7:CA10)</f>
        <v>741.40984</v>
      </c>
      <c r="CB6" s="103"/>
      <c r="CC6" s="103"/>
      <c r="CD6" s="103"/>
      <c r="CE6" s="103"/>
      <c r="CF6" s="103"/>
      <c r="CG6" s="103"/>
      <c r="CH6" s="103"/>
      <c r="CI6" s="103"/>
      <c r="CJ6" s="103">
        <f>SUM(CJ7:CJ10)</f>
        <v>12088.17373</v>
      </c>
      <c r="CK6" s="103"/>
      <c r="CL6" s="103"/>
      <c r="CM6" s="103"/>
      <c r="CN6" s="103"/>
      <c r="CO6" s="103"/>
      <c r="CP6" s="103"/>
      <c r="CQ6" s="103"/>
      <c r="CR6" s="103"/>
      <c r="CS6" s="103">
        <f>SUM(CS7:CS10)</f>
        <v>2807.3958199999997</v>
      </c>
      <c r="CT6" s="103"/>
      <c r="CU6" s="103"/>
      <c r="CV6" s="103"/>
      <c r="CW6" s="103"/>
      <c r="CX6" s="103"/>
      <c r="CY6" s="103"/>
      <c r="CZ6" s="103"/>
      <c r="DA6" s="103"/>
      <c r="DB6" s="103">
        <f>SUM(DB7:DB10)</f>
        <v>53.02754</v>
      </c>
      <c r="DC6" s="103"/>
      <c r="DD6" s="103"/>
      <c r="DE6" s="103"/>
      <c r="DF6" s="103"/>
      <c r="DG6" s="103"/>
      <c r="DH6" s="103"/>
      <c r="DI6" s="103"/>
      <c r="DJ6" s="103"/>
      <c r="DK6" s="103">
        <f>SUM(DK7:DK10)</f>
        <v>10761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03">
        <f>SUM(ES7:ES10)</f>
        <v>0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63"/>
      <c r="FD6" s="163"/>
      <c r="FE6" s="163"/>
      <c r="FF6" s="163"/>
      <c r="FG6" s="163"/>
      <c r="FH6" s="163"/>
      <c r="FI6" s="163"/>
      <c r="FJ6" s="163"/>
      <c r="FK6" s="163"/>
    </row>
    <row r="7" spans="1:167" ht="12.75">
      <c r="A7" s="13"/>
      <c r="B7" s="164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  <c r="AV7" s="84" t="s">
        <v>28</v>
      </c>
      <c r="AW7" s="84"/>
      <c r="AX7" s="84"/>
      <c r="AY7" s="84"/>
      <c r="AZ7" s="84"/>
      <c r="BA7" s="84"/>
      <c r="BB7" s="84"/>
      <c r="BC7" s="84"/>
      <c r="BD7" s="97">
        <f>SUM(BO7:FK7)</f>
        <v>0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154"/>
      <c r="DL7" s="155"/>
      <c r="DM7" s="155"/>
      <c r="DN7" s="155"/>
      <c r="DO7" s="155"/>
      <c r="DP7" s="155"/>
      <c r="DQ7" s="155"/>
      <c r="DR7" s="155"/>
      <c r="DS7" s="155"/>
      <c r="DT7" s="156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153"/>
      <c r="FD7" s="153"/>
      <c r="FE7" s="153"/>
      <c r="FF7" s="153"/>
      <c r="FG7" s="153"/>
      <c r="FH7" s="153"/>
      <c r="FI7" s="153"/>
      <c r="FJ7" s="153"/>
      <c r="FK7" s="153"/>
    </row>
    <row r="8" spans="1:167" ht="12.75">
      <c r="A8" s="11"/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 t="s">
        <v>29</v>
      </c>
      <c r="AW8" s="84"/>
      <c r="AX8" s="84"/>
      <c r="AY8" s="84"/>
      <c r="AZ8" s="84"/>
      <c r="BA8" s="84"/>
      <c r="BB8" s="84"/>
      <c r="BC8" s="84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154"/>
      <c r="DL8" s="155"/>
      <c r="DM8" s="155"/>
      <c r="DN8" s="155"/>
      <c r="DO8" s="155"/>
      <c r="DP8" s="155"/>
      <c r="DQ8" s="155"/>
      <c r="DR8" s="155"/>
      <c r="DS8" s="155"/>
      <c r="DT8" s="156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ht="12.75">
      <c r="A9" s="11"/>
      <c r="B9" s="82" t="s">
        <v>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4" t="s">
        <v>30</v>
      </c>
      <c r="AW9" s="84"/>
      <c r="AX9" s="84"/>
      <c r="AY9" s="84"/>
      <c r="AZ9" s="84"/>
      <c r="BA9" s="84"/>
      <c r="BB9" s="84"/>
      <c r="BC9" s="84"/>
      <c r="BD9" s="189">
        <f>SUM(BO9:FK9)</f>
        <v>26451.00693</v>
      </c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>
        <v>741.40984</v>
      </c>
      <c r="CB9" s="97"/>
      <c r="CC9" s="97"/>
      <c r="CD9" s="97"/>
      <c r="CE9" s="97"/>
      <c r="CF9" s="97"/>
      <c r="CG9" s="97"/>
      <c r="CH9" s="97"/>
      <c r="CI9" s="97"/>
      <c r="CJ9" s="97">
        <f>14895.56955-CS9</f>
        <v>12088.17373</v>
      </c>
      <c r="CK9" s="97"/>
      <c r="CL9" s="97"/>
      <c r="CM9" s="97"/>
      <c r="CN9" s="97"/>
      <c r="CO9" s="97"/>
      <c r="CP9" s="97"/>
      <c r="CQ9" s="97"/>
      <c r="CR9" s="97"/>
      <c r="CS9" s="97">
        <f>2752.34896+55.04686</f>
        <v>2807.3958199999997</v>
      </c>
      <c r="CT9" s="97"/>
      <c r="CU9" s="97"/>
      <c r="CV9" s="97"/>
      <c r="CW9" s="97"/>
      <c r="CX9" s="97"/>
      <c r="CY9" s="97"/>
      <c r="CZ9" s="97"/>
      <c r="DA9" s="97"/>
      <c r="DB9" s="97">
        <v>53.02754</v>
      </c>
      <c r="DC9" s="97"/>
      <c r="DD9" s="97"/>
      <c r="DE9" s="97"/>
      <c r="DF9" s="97"/>
      <c r="DG9" s="97"/>
      <c r="DH9" s="97"/>
      <c r="DI9" s="97"/>
      <c r="DJ9" s="97"/>
      <c r="DK9" s="154">
        <v>10761</v>
      </c>
      <c r="DL9" s="155"/>
      <c r="DM9" s="155"/>
      <c r="DN9" s="155"/>
      <c r="DO9" s="155"/>
      <c r="DP9" s="155"/>
      <c r="DQ9" s="155"/>
      <c r="DR9" s="155"/>
      <c r="DS9" s="155"/>
      <c r="DT9" s="156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97">
        <v>0</v>
      </c>
      <c r="ET9" s="97"/>
      <c r="EU9" s="97"/>
      <c r="EV9" s="97"/>
      <c r="EW9" s="97"/>
      <c r="EX9" s="97"/>
      <c r="EY9" s="97"/>
      <c r="EZ9" s="97"/>
      <c r="FA9" s="97"/>
      <c r="FB9" s="97"/>
      <c r="FC9" s="153"/>
      <c r="FD9" s="153"/>
      <c r="FE9" s="153"/>
      <c r="FF9" s="153"/>
      <c r="FG9" s="153"/>
      <c r="FH9" s="153"/>
      <c r="FI9" s="153"/>
      <c r="FJ9" s="153"/>
      <c r="FK9" s="153"/>
    </row>
    <row r="10" spans="1:167" ht="12.75">
      <c r="A10" s="11"/>
      <c r="B10" s="158" t="s">
        <v>55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4" t="s">
        <v>31</v>
      </c>
      <c r="AW10" s="84"/>
      <c r="AX10" s="84"/>
      <c r="AY10" s="84"/>
      <c r="AZ10" s="84"/>
      <c r="BA10" s="84"/>
      <c r="BB10" s="84"/>
      <c r="BC10" s="84"/>
      <c r="BD10" s="97">
        <f>SUM(BO10:FK10)</f>
        <v>0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154"/>
      <c r="CT10" s="155"/>
      <c r="CU10" s="155"/>
      <c r="CV10" s="155"/>
      <c r="CW10" s="155"/>
      <c r="CX10" s="155"/>
      <c r="CY10" s="155"/>
      <c r="CZ10" s="155"/>
      <c r="DA10" s="156"/>
      <c r="DB10" s="97"/>
      <c r="DC10" s="97"/>
      <c r="DD10" s="97"/>
      <c r="DE10" s="97"/>
      <c r="DF10" s="97"/>
      <c r="DG10" s="97"/>
      <c r="DH10" s="97"/>
      <c r="DI10" s="97"/>
      <c r="DJ10" s="97"/>
      <c r="DK10" s="154"/>
      <c r="DL10" s="155"/>
      <c r="DM10" s="155"/>
      <c r="DN10" s="155"/>
      <c r="DO10" s="155"/>
      <c r="DP10" s="155"/>
      <c r="DQ10" s="155"/>
      <c r="DR10" s="155"/>
      <c r="DS10" s="155"/>
      <c r="DT10" s="156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153"/>
      <c r="FD10" s="153"/>
      <c r="FE10" s="153"/>
      <c r="FF10" s="153"/>
      <c r="FG10" s="153"/>
      <c r="FH10" s="153"/>
      <c r="FI10" s="153"/>
      <c r="FJ10" s="153"/>
      <c r="FK10" s="153"/>
    </row>
    <row r="11" spans="1:167" ht="12.75">
      <c r="A11" s="11"/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32</v>
      </c>
      <c r="AW11" s="84"/>
      <c r="AX11" s="84"/>
      <c r="AY11" s="84"/>
      <c r="AZ11" s="84"/>
      <c r="BA11" s="84"/>
      <c r="BB11" s="84"/>
      <c r="BC11" s="84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</row>
    <row r="12" spans="1:167" ht="12.75">
      <c r="A12" s="11"/>
      <c r="B12" s="82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33</v>
      </c>
      <c r="AW12" s="84"/>
      <c r="AX12" s="84"/>
      <c r="AY12" s="84"/>
      <c r="AZ12" s="84"/>
      <c r="BA12" s="84"/>
      <c r="BB12" s="84"/>
      <c r="BC12" s="84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</row>
    <row r="13" spans="1:167" ht="12.75">
      <c r="A13" s="11"/>
      <c r="B13" s="9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4" t="s">
        <v>35</v>
      </c>
      <c r="AW13" s="84"/>
      <c r="AX13" s="84"/>
      <c r="AY13" s="84"/>
      <c r="AZ13" s="84"/>
      <c r="BA13" s="84"/>
      <c r="BB13" s="84"/>
      <c r="BC13" s="8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ht="12.75">
      <c r="A14" s="11"/>
      <c r="B14" s="90" t="s">
        <v>59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4" t="s">
        <v>36</v>
      </c>
      <c r="AW14" s="84"/>
      <c r="AX14" s="84"/>
      <c r="AY14" s="84"/>
      <c r="AZ14" s="84"/>
      <c r="BA14" s="84"/>
      <c r="BB14" s="84"/>
      <c r="BC14" s="8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ht="12.75">
      <c r="A15" s="11"/>
      <c r="B15" s="90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4" t="s">
        <v>37</v>
      </c>
      <c r="AW15" s="84"/>
      <c r="AX15" s="84"/>
      <c r="AY15" s="84"/>
      <c r="AZ15" s="84"/>
      <c r="BA15" s="84"/>
      <c r="BB15" s="84"/>
      <c r="BC15" s="8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ht="12.75">
      <c r="A16" s="11"/>
      <c r="B16" s="92" t="s">
        <v>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84" t="s">
        <v>38</v>
      </c>
      <c r="AW16" s="84"/>
      <c r="AX16" s="84"/>
      <c r="AY16" s="84"/>
      <c r="AZ16" s="84"/>
      <c r="BA16" s="84"/>
      <c r="BB16" s="84"/>
      <c r="BC16" s="8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ht="12.75">
      <c r="A17" s="11"/>
      <c r="B17" s="92" t="s">
        <v>97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84" t="s">
        <v>39</v>
      </c>
      <c r="AW17" s="84"/>
      <c r="AX17" s="84"/>
      <c r="AY17" s="84"/>
      <c r="AZ17" s="84"/>
      <c r="BA17" s="84"/>
      <c r="BB17" s="84"/>
      <c r="BC17" s="8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</row>
    <row r="18" spans="1:167" ht="12.75">
      <c r="A18" s="11"/>
      <c r="B18" s="90" t="s">
        <v>61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84" t="s">
        <v>40</v>
      </c>
      <c r="AW18" s="84"/>
      <c r="AX18" s="84"/>
      <c r="AY18" s="84"/>
      <c r="AZ18" s="84"/>
      <c r="BA18" s="84"/>
      <c r="BB18" s="84"/>
      <c r="BC18" s="8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</row>
    <row r="19" spans="1:167" ht="12.75">
      <c r="A19" s="11"/>
      <c r="B19" s="90" t="s">
        <v>62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84" t="s">
        <v>41</v>
      </c>
      <c r="AW19" s="84"/>
      <c r="AX19" s="84"/>
      <c r="AY19" s="84"/>
      <c r="AZ19" s="84"/>
      <c r="BA19" s="84"/>
      <c r="BB19" s="84"/>
      <c r="BC19" s="8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</row>
    <row r="20" spans="1:167" ht="12.75">
      <c r="A20" s="11"/>
      <c r="B20" s="92" t="s">
        <v>63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84" t="s">
        <v>43</v>
      </c>
      <c r="AW20" s="84"/>
      <c r="AX20" s="84"/>
      <c r="AY20" s="84"/>
      <c r="AZ20" s="84"/>
      <c r="BA20" s="84"/>
      <c r="BB20" s="84"/>
      <c r="BC20" s="8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</row>
    <row r="21" spans="1:167" ht="12.75">
      <c r="A21" s="11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84" t="s">
        <v>42</v>
      </c>
      <c r="AW21" s="84"/>
      <c r="AX21" s="84"/>
      <c r="AY21" s="84"/>
      <c r="AZ21" s="84"/>
      <c r="BA21" s="84"/>
      <c r="BB21" s="84"/>
      <c r="BC21" s="8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</row>
    <row r="22" spans="1:167" ht="12.75">
      <c r="A22" s="11"/>
      <c r="B22" s="92" t="s">
        <v>65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4" t="s">
        <v>44</v>
      </c>
      <c r="AW22" s="84"/>
      <c r="AX22" s="84"/>
      <c r="AY22" s="84"/>
      <c r="AZ22" s="84"/>
      <c r="BA22" s="84"/>
      <c r="BB22" s="84"/>
      <c r="BC22" s="8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</row>
    <row r="23" spans="1:167" ht="12.75">
      <c r="A23" s="11"/>
      <c r="B23" s="92" t="s">
        <v>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4" t="s">
        <v>45</v>
      </c>
      <c r="AW23" s="84"/>
      <c r="AX23" s="84"/>
      <c r="AY23" s="84"/>
      <c r="AZ23" s="84"/>
      <c r="BA23" s="84"/>
      <c r="BB23" s="84"/>
      <c r="BC23" s="8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</row>
    <row r="24" spans="1:167" ht="12.75">
      <c r="A24" s="11"/>
      <c r="B24" s="90" t="s">
        <v>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84" t="s">
        <v>46</v>
      </c>
      <c r="AW24" s="84"/>
      <c r="AX24" s="84"/>
      <c r="AY24" s="84"/>
      <c r="AZ24" s="84"/>
      <c r="BA24" s="84"/>
      <c r="BB24" s="84"/>
      <c r="BC24" s="8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</row>
    <row r="25" spans="1:167" ht="12.75">
      <c r="A25" s="11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34</v>
      </c>
      <c r="AW25" s="84"/>
      <c r="AX25" s="84"/>
      <c r="AY25" s="84"/>
      <c r="AZ25" s="84"/>
      <c r="BA25" s="84"/>
      <c r="BB25" s="84"/>
      <c r="BC25" s="8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</row>
    <row r="26" spans="1:167" ht="12.75">
      <c r="A26" s="11"/>
      <c r="B26" s="82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47</v>
      </c>
      <c r="AW26" s="84"/>
      <c r="AX26" s="84"/>
      <c r="AY26" s="84"/>
      <c r="AZ26" s="84"/>
      <c r="BA26" s="84"/>
      <c r="BB26" s="84"/>
      <c r="BC26" s="8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ht="12.75">
      <c r="A27" s="12"/>
      <c r="B27" s="86" t="s">
        <v>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48</v>
      </c>
      <c r="AW27" s="88"/>
      <c r="AX27" s="88"/>
      <c r="AY27" s="88"/>
      <c r="AZ27" s="88"/>
      <c r="BA27" s="88"/>
      <c r="BB27" s="88"/>
      <c r="BC27" s="88"/>
      <c r="BD27" s="103">
        <f>'форма 2 за 2020 год стр.1'!CN48</f>
        <v>2153522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ht="12.75">
      <c r="A28" s="14"/>
      <c r="B28" s="146" t="s">
        <v>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8" t="s">
        <v>49</v>
      </c>
      <c r="AW28" s="148"/>
      <c r="AX28" s="148"/>
      <c r="AY28" s="148"/>
      <c r="AZ28" s="148"/>
      <c r="BA28" s="148"/>
      <c r="BB28" s="148"/>
      <c r="BC28" s="148"/>
      <c r="BD28" s="149">
        <f>'форма 2 за 2020 год стр.1'!CN49</f>
        <v>1219669</v>
      </c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43"/>
      <c r="CB28" s="138"/>
      <c r="CC28" s="138"/>
      <c r="CD28" s="138"/>
      <c r="CE28" s="138"/>
      <c r="CF28" s="138"/>
      <c r="CG28" s="138"/>
      <c r="CH28" s="138"/>
      <c r="CI28" s="138"/>
      <c r="CJ28" s="143"/>
      <c r="CK28" s="138"/>
      <c r="CL28" s="138"/>
      <c r="CM28" s="138"/>
      <c r="CN28" s="138"/>
      <c r="CO28" s="138"/>
      <c r="CP28" s="138"/>
      <c r="CQ28" s="138"/>
      <c r="CR28" s="138"/>
      <c r="CS28" s="143"/>
      <c r="CT28" s="138"/>
      <c r="CU28" s="138"/>
      <c r="CV28" s="138"/>
      <c r="CW28" s="138"/>
      <c r="CX28" s="138"/>
      <c r="CY28" s="138"/>
      <c r="CZ28" s="138"/>
      <c r="DA28" s="138"/>
      <c r="DB28" s="143"/>
      <c r="DC28" s="138"/>
      <c r="DD28" s="138"/>
      <c r="DE28" s="138"/>
      <c r="DF28" s="138"/>
      <c r="DG28" s="138"/>
      <c r="DH28" s="138"/>
      <c r="DI28" s="138"/>
      <c r="DJ28" s="138"/>
      <c r="DK28" s="143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43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ht="12.75">
      <c r="A29" s="139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50</v>
      </c>
      <c r="AW29" s="142"/>
      <c r="AX29" s="142"/>
      <c r="AY29" s="142"/>
      <c r="AZ29" s="142"/>
      <c r="BA29" s="142"/>
      <c r="BB29" s="142"/>
      <c r="BC29" s="142"/>
      <c r="BD29" s="143">
        <f>BD27+BD28</f>
        <v>3373191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D80"/>
  <sheetViews>
    <sheetView zoomScalePageLayoutView="0" workbookViewId="0" topLeftCell="A4">
      <selection activeCell="K15" sqref="K15"/>
    </sheetView>
  </sheetViews>
  <sheetFormatPr defaultColWidth="8.875" defaultRowHeight="12.75"/>
  <cols>
    <col min="1" max="1" width="4.125" style="26" customWidth="1"/>
    <col min="2" max="2" width="29.75390625" style="26" customWidth="1"/>
    <col min="3" max="3" width="9.00390625" style="26" customWidth="1"/>
    <col min="4" max="4" width="20.375" style="26" customWidth="1"/>
    <col min="5" max="5" width="10.25390625" style="26" customWidth="1"/>
    <col min="6" max="6" width="26.75390625" style="26" customWidth="1"/>
    <col min="7" max="7" width="18.625" style="26" customWidth="1"/>
    <col min="8" max="9" width="8.875" style="26" customWidth="1"/>
    <col min="10" max="10" width="26.625" style="26" customWidth="1"/>
    <col min="11" max="11" width="17.25390625" style="26" customWidth="1"/>
    <col min="12" max="16384" width="8.875" style="26" customWidth="1"/>
  </cols>
  <sheetData>
    <row r="1" ht="14.25">
      <c r="G1" s="19" t="s">
        <v>100</v>
      </c>
    </row>
    <row r="3" spans="1:7" ht="15.75">
      <c r="A3" s="66" t="s">
        <v>101</v>
      </c>
      <c r="B3" s="66"/>
      <c r="C3" s="66"/>
      <c r="D3" s="66"/>
      <c r="E3" s="66"/>
      <c r="F3" s="66"/>
      <c r="G3" s="66"/>
    </row>
    <row r="4" spans="1:108" ht="15.75">
      <c r="A4" s="66" t="s">
        <v>102</v>
      </c>
      <c r="B4" s="66"/>
      <c r="C4" s="66"/>
      <c r="D4" s="66"/>
      <c r="E4" s="66"/>
      <c r="F4" s="66"/>
      <c r="G4" s="6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ht="15.75">
      <c r="A5" s="66" t="s">
        <v>143</v>
      </c>
      <c r="B5" s="66"/>
      <c r="C5" s="66"/>
      <c r="D5" s="66"/>
      <c r="E5" s="66"/>
      <c r="F5" s="66"/>
      <c r="G5" s="6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7" spans="1:7" ht="138.75" customHeight="1">
      <c r="A7" s="21" t="s">
        <v>103</v>
      </c>
      <c r="B7" s="21" t="s">
        <v>104</v>
      </c>
      <c r="C7" s="21" t="s">
        <v>105</v>
      </c>
      <c r="D7" s="21" t="s">
        <v>106</v>
      </c>
      <c r="E7" s="21" t="s">
        <v>107</v>
      </c>
      <c r="F7" s="21" t="s">
        <v>108</v>
      </c>
      <c r="G7" s="21" t="s">
        <v>109</v>
      </c>
    </row>
    <row r="8" spans="1:7" s="28" customFormat="1" ht="12.7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</row>
    <row r="9" spans="1:7" ht="16.5" customHeight="1">
      <c r="A9" s="22" t="s">
        <v>135</v>
      </c>
      <c r="B9" s="23" t="s">
        <v>136</v>
      </c>
      <c r="C9" s="29"/>
      <c r="D9" s="29"/>
      <c r="E9" s="29"/>
      <c r="F9" s="29"/>
      <c r="G9" s="56"/>
    </row>
    <row r="10" spans="1:7" ht="16.5" customHeight="1">
      <c r="A10" s="57" t="s">
        <v>137</v>
      </c>
      <c r="B10" s="58" t="s">
        <v>138</v>
      </c>
      <c r="C10" s="30"/>
      <c r="D10" s="30"/>
      <c r="E10" s="30"/>
      <c r="F10" s="59"/>
      <c r="G10" s="60"/>
    </row>
    <row r="11" spans="1:11" ht="95.25" customHeight="1">
      <c r="A11" s="61" t="s">
        <v>110</v>
      </c>
      <c r="B11" s="62" t="s">
        <v>139</v>
      </c>
      <c r="C11" s="63" t="s">
        <v>140</v>
      </c>
      <c r="D11" s="63" t="s">
        <v>141</v>
      </c>
      <c r="E11" s="65">
        <v>202</v>
      </c>
      <c r="F11" s="51" t="s">
        <v>142</v>
      </c>
      <c r="G11" s="47" t="s">
        <v>111</v>
      </c>
      <c r="I11" s="29"/>
      <c r="J11" s="64"/>
      <c r="K11" s="64"/>
    </row>
    <row r="12" spans="1:7" ht="12.75">
      <c r="A12" s="42"/>
      <c r="B12" s="30"/>
      <c r="C12" s="30"/>
      <c r="D12" s="30"/>
      <c r="E12" s="31"/>
      <c r="F12" s="35"/>
      <c r="G12" s="36"/>
    </row>
    <row r="13" spans="1:7" ht="15.75">
      <c r="A13" s="22" t="s">
        <v>121</v>
      </c>
      <c r="B13" s="23" t="s">
        <v>112</v>
      </c>
      <c r="C13" s="29"/>
      <c r="D13" s="29"/>
      <c r="E13" s="33"/>
      <c r="F13" s="37"/>
      <c r="G13" s="38"/>
    </row>
    <row r="14" spans="1:7" ht="15.75">
      <c r="A14" s="24"/>
      <c r="B14" s="25"/>
      <c r="C14" s="39"/>
      <c r="D14" s="39"/>
      <c r="E14" s="34"/>
      <c r="F14" s="40"/>
      <c r="G14" s="41"/>
    </row>
    <row r="15" spans="1:7" ht="92.25" customHeight="1">
      <c r="A15" s="43" t="s">
        <v>110</v>
      </c>
      <c r="B15" s="44" t="s">
        <v>113</v>
      </c>
      <c r="C15" s="32" t="s">
        <v>114</v>
      </c>
      <c r="D15" s="45" t="s">
        <v>115</v>
      </c>
      <c r="E15" s="46">
        <v>35470</v>
      </c>
      <c r="F15" s="51" t="s">
        <v>120</v>
      </c>
      <c r="G15" s="47" t="s">
        <v>111</v>
      </c>
    </row>
    <row r="16" spans="1:7" ht="12.75">
      <c r="A16" s="48"/>
      <c r="B16" s="49"/>
      <c r="C16" s="29"/>
      <c r="D16" s="29"/>
      <c r="E16" s="33"/>
      <c r="F16" s="35"/>
      <c r="G16" s="36"/>
    </row>
    <row r="17" spans="1:5" ht="12.75">
      <c r="A17" s="28"/>
      <c r="E17" s="50"/>
    </row>
    <row r="18" spans="1:5" ht="12.75">
      <c r="A18" s="28"/>
      <c r="E18" s="50"/>
    </row>
    <row r="19" spans="1:5" ht="12.75">
      <c r="A19" s="28"/>
      <c r="E19" s="50"/>
    </row>
    <row r="20" spans="1:5" ht="12.75">
      <c r="A20" s="28"/>
      <c r="E20" s="50"/>
    </row>
    <row r="21" spans="1:5" ht="12.75">
      <c r="A21" s="28"/>
      <c r="E21" s="50"/>
    </row>
    <row r="22" spans="1:5" ht="12.75">
      <c r="A22" s="28"/>
      <c r="E22" s="50"/>
    </row>
    <row r="23" spans="1:5" ht="12.75">
      <c r="A23" s="28"/>
      <c r="E23" s="50"/>
    </row>
    <row r="24" ht="12.75">
      <c r="E24" s="50"/>
    </row>
    <row r="25" ht="12.75">
      <c r="E25" s="50"/>
    </row>
    <row r="26" ht="12.75">
      <c r="E26" s="50"/>
    </row>
    <row r="27" ht="12.75">
      <c r="E27" s="50"/>
    </row>
    <row r="28" ht="12.75">
      <c r="E28" s="50"/>
    </row>
    <row r="29" ht="12.75">
      <c r="E29" s="50"/>
    </row>
    <row r="30" ht="12.75">
      <c r="E30" s="50"/>
    </row>
    <row r="31" ht="12.75">
      <c r="E31" s="50"/>
    </row>
    <row r="32" ht="12.75">
      <c r="E32" s="50"/>
    </row>
    <row r="33" ht="12.75">
      <c r="E33" s="50"/>
    </row>
    <row r="34" ht="12.75">
      <c r="E34" s="50"/>
    </row>
    <row r="35" ht="12.75">
      <c r="E35" s="50"/>
    </row>
    <row r="36" ht="12.75">
      <c r="E36" s="50"/>
    </row>
    <row r="37" ht="12.75">
      <c r="E37" s="50"/>
    </row>
    <row r="38" ht="12.75">
      <c r="E38" s="50"/>
    </row>
    <row r="39" ht="12.75">
      <c r="E39" s="50"/>
    </row>
    <row r="40" ht="12.75">
      <c r="E40" s="50"/>
    </row>
    <row r="41" ht="12.75">
      <c r="E41" s="50"/>
    </row>
    <row r="42" ht="12.75">
      <c r="E42" s="50"/>
    </row>
    <row r="43" ht="12.75">
      <c r="E43" s="50"/>
    </row>
    <row r="44" ht="12.75">
      <c r="E44" s="50"/>
    </row>
    <row r="45" ht="12.75">
      <c r="E45" s="50"/>
    </row>
    <row r="46" ht="12.75">
      <c r="E46" s="50"/>
    </row>
    <row r="47" ht="12.75">
      <c r="E47" s="50"/>
    </row>
    <row r="48" ht="12.75">
      <c r="E48" s="50"/>
    </row>
    <row r="49" ht="12.75">
      <c r="E49" s="50"/>
    </row>
    <row r="50" ht="12.75">
      <c r="E50" s="50"/>
    </row>
    <row r="51" ht="12.75">
      <c r="E51" s="50"/>
    </row>
    <row r="52" ht="12.75">
      <c r="E52" s="50"/>
    </row>
    <row r="53" ht="12.75">
      <c r="E53" s="50"/>
    </row>
    <row r="54" ht="12.75">
      <c r="E54" s="50"/>
    </row>
    <row r="55" ht="12.75">
      <c r="E55" s="50"/>
    </row>
    <row r="56" ht="12.75">
      <c r="E56" s="50"/>
    </row>
    <row r="57" ht="12.75">
      <c r="E57" s="50"/>
    </row>
    <row r="58" ht="12.75">
      <c r="E58" s="50"/>
    </row>
    <row r="59" ht="12.75">
      <c r="E59" s="50"/>
    </row>
    <row r="60" ht="12.75">
      <c r="E60" s="50"/>
    </row>
    <row r="61" ht="12.75">
      <c r="E61" s="50"/>
    </row>
    <row r="62" ht="12.75">
      <c r="E62" s="50"/>
    </row>
    <row r="63" ht="12.75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  <row r="78" ht="12.75">
      <c r="E78" s="50"/>
    </row>
    <row r="79" ht="12.75">
      <c r="E79" s="50"/>
    </row>
    <row r="80" ht="12.75">
      <c r="E80" s="50"/>
    </row>
  </sheetData>
  <sheetProtection/>
  <mergeCells count="3">
    <mergeCell ref="A3:G3"/>
    <mergeCell ref="A4:G4"/>
    <mergeCell ref="A5:G5"/>
  </mergeCells>
  <printOptions/>
  <pageMargins left="0.4724409448818898" right="0.2362204724409449" top="0.35433070866141736" bottom="0.31496062992125984" header="0.3937007874015748" footer="0.2755905511811024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19">
      <selection activeCell="CN50" sqref="CN50:DD50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5.75">
      <c r="A6" s="135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ht="15.75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2</v>
      </c>
      <c r="AX8" s="136" t="s">
        <v>125</v>
      </c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37" t="s">
        <v>124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23" t="s">
        <v>9</v>
      </c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124" t="s">
        <v>10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5" spans="1:108" ht="15">
      <c r="A15" s="125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5" t="s">
        <v>17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34">
        <v>1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ht="15">
      <c r="A17" s="52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  <c r="BJ17" s="102" t="s">
        <v>19</v>
      </c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97">
        <f>BW18+BW19</f>
        <v>1908.1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ht="15">
      <c r="A18" s="52"/>
      <c r="B18" s="121" t="s">
        <v>12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96" t="s">
        <v>20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>
        <v>711.4</v>
      </c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1:108" ht="15">
      <c r="A19" s="52"/>
      <c r="B19" s="121" t="s">
        <v>13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2"/>
      <c r="BJ19" s="96" t="s">
        <v>21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7">
        <v>1196.7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1:108" ht="15">
      <c r="A20" s="52"/>
      <c r="B20" s="104" t="s">
        <v>14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5"/>
      <c r="BJ20" s="102" t="s">
        <v>22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1:108" ht="15">
      <c r="A21" s="52"/>
      <c r="B21" s="104" t="s">
        <v>15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2" t="s">
        <v>23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98">
        <v>920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spans="1:108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15">
      <c r="A23" s="106" t="s">
        <v>95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</row>
    <row r="24" spans="1:108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 t="s">
        <v>25</v>
      </c>
    </row>
    <row r="25" spans="1:108" ht="15">
      <c r="A25" s="107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9"/>
      <c r="BJ25" s="113" t="s">
        <v>17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9" t="s">
        <v>3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 t="s">
        <v>4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</row>
    <row r="26" spans="1:108" ht="1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20">
        <v>1</v>
      </c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>
        <v>2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108" ht="15">
      <c r="A27" s="99" t="s">
        <v>26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BJ27" s="102" t="s">
        <v>27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>
        <f>SUM(BW28:CM31)</f>
        <v>164764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>
        <f>SUM(CN28:DD31)</f>
        <v>202841.72045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</row>
    <row r="28" spans="1:108" ht="15">
      <c r="A28" s="52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6" t="s">
        <v>28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7">
        <v>143695</v>
      </c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>
        <v>180664.74</v>
      </c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</row>
    <row r="29" spans="1:108" ht="15">
      <c r="A29" s="52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6" t="s">
        <v>29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</row>
    <row r="30" spans="1:108" ht="27" customHeight="1">
      <c r="A30" s="52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6" t="s">
        <v>30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7">
        <v>21069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>
        <v>22176.98045</v>
      </c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</row>
    <row r="31" spans="1:108" ht="15">
      <c r="A31" s="52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6" t="s">
        <v>31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</row>
    <row r="32" spans="1:108" ht="15">
      <c r="A32" s="52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6" t="s">
        <v>32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ht="15">
      <c r="A33" s="52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6" t="s">
        <v>33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</row>
    <row r="34" spans="1:108" ht="15">
      <c r="A34" s="11"/>
      <c r="B34" s="90" t="s">
        <v>58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84" t="s">
        <v>35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11"/>
      <c r="B35" s="90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1"/>
      <c r="BJ35" s="84" t="s">
        <v>36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11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84" t="s">
        <v>37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11"/>
      <c r="B37" s="92" t="s">
        <v>96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3"/>
      <c r="BJ37" s="84" t="s">
        <v>38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11"/>
      <c r="B38" s="92" t="s">
        <v>97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3"/>
      <c r="BJ38" s="84" t="s">
        <v>39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11"/>
      <c r="B39" s="90" t="s">
        <v>61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84" t="s">
        <v>40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11"/>
      <c r="B40" s="90" t="s">
        <v>62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1"/>
      <c r="BJ40" s="84" t="s">
        <v>41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spans="1:108" ht="15">
      <c r="A41" s="11"/>
      <c r="B41" s="92" t="s">
        <v>63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84" t="s">
        <v>43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11"/>
      <c r="B42" s="90" t="s">
        <v>64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4" t="s">
        <v>42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11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84" t="s">
        <v>44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">
      <c r="A44" s="1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84" t="s">
        <v>45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">
      <c r="A45" s="11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84" t="s">
        <v>46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108" ht="15">
      <c r="A46" s="11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4" t="s">
        <v>34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</row>
    <row r="47" spans="1:108" ht="15">
      <c r="A47" s="11"/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4" t="s">
        <v>47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</row>
    <row r="48" spans="1:108" ht="15">
      <c r="A48" s="12"/>
      <c r="B48" s="86" t="s">
        <v>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48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03">
        <v>5030163</v>
      </c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>
        <f>1628636+354+331109</f>
        <v>1960099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</row>
    <row r="49" spans="1:108" ht="15.75" thickBot="1">
      <c r="A49" s="15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188">
        <f>1221567+1068498</f>
        <v>2290065</v>
      </c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>
        <f>1291697+463207</f>
        <v>1754904</v>
      </c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</row>
    <row r="50" spans="1:108" ht="15.75" thickBot="1">
      <c r="A50" s="16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79" t="s">
        <v>50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>
        <f>BW48+BW49</f>
        <v>7320228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>
        <f>CN48+CN49</f>
        <v>3715003</v>
      </c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>
      <c r="A51" s="17"/>
      <c r="B51" s="68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70" t="s">
        <v>51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1">
        <f>BW50-CN50</f>
        <v>3605225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67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1:108" ht="24" customHeight="1">
      <c r="A57" s="1"/>
      <c r="B57" s="67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:108" ht="27" customHeight="1">
      <c r="A58" s="1"/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</row>
  </sheetData>
  <sheetProtection/>
  <mergeCells count="137">
    <mergeCell ref="B56:DD56"/>
    <mergeCell ref="B57:DD57"/>
    <mergeCell ref="B58:DD58"/>
    <mergeCell ref="B51:BI51"/>
    <mergeCell ref="BJ51:BV51"/>
    <mergeCell ref="BW51:CM51"/>
    <mergeCell ref="CN51:DD51"/>
    <mergeCell ref="B50:BI50"/>
    <mergeCell ref="BJ50:BV50"/>
    <mergeCell ref="BW50:CM50"/>
    <mergeCell ref="CN50:DD50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29:BI29"/>
    <mergeCell ref="BJ29:BV29"/>
    <mergeCell ref="BW29:CM29"/>
    <mergeCell ref="CN29:DD29"/>
    <mergeCell ref="B28:BI28"/>
    <mergeCell ref="BJ28:BV28"/>
    <mergeCell ref="BW28:CM28"/>
    <mergeCell ref="CN28:DD28"/>
    <mergeCell ref="A27:BI27"/>
    <mergeCell ref="BJ27:BV27"/>
    <mergeCell ref="BW27:CM27"/>
    <mergeCell ref="CN27:DD27"/>
    <mergeCell ref="A25:BI26"/>
    <mergeCell ref="BJ25:BV26"/>
    <mergeCell ref="BW25:CM25"/>
    <mergeCell ref="CN25:DD25"/>
    <mergeCell ref="BW26:CM26"/>
    <mergeCell ref="CN26:DD26"/>
    <mergeCell ref="B21:BI21"/>
    <mergeCell ref="BJ21:BV21"/>
    <mergeCell ref="BW21:DD21"/>
    <mergeCell ref="A23:DD23"/>
    <mergeCell ref="B19:BI19"/>
    <mergeCell ref="BJ19:BV19"/>
    <mergeCell ref="BW19:DD19"/>
    <mergeCell ref="B20:BI20"/>
    <mergeCell ref="BJ20:BV20"/>
    <mergeCell ref="BW20:DD20"/>
    <mergeCell ref="BL11:DD11"/>
    <mergeCell ref="A13:DD13"/>
    <mergeCell ref="B17:BI17"/>
    <mergeCell ref="BJ17:BV17"/>
    <mergeCell ref="BW17:DD17"/>
    <mergeCell ref="B18:BI18"/>
    <mergeCell ref="BJ18:BV18"/>
    <mergeCell ref="BW18:DD18"/>
    <mergeCell ref="A4:DD4"/>
    <mergeCell ref="A5:DD5"/>
    <mergeCell ref="A6:DD6"/>
    <mergeCell ref="A7:DD7"/>
    <mergeCell ref="A15:BI16"/>
    <mergeCell ref="BJ15:BV16"/>
    <mergeCell ref="BW15:DD15"/>
    <mergeCell ref="BW16:DD16"/>
    <mergeCell ref="AX8:BH8"/>
    <mergeCell ref="BL10:DD10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B1">
      <selection activeCell="HC29" sqref="HC29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124" t="s">
        <v>126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2" ht="12.75"/>
    <row r="3" spans="1:167" ht="12.75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6" t="s">
        <v>17</v>
      </c>
      <c r="AW3" s="177"/>
      <c r="AX3" s="177"/>
      <c r="AY3" s="177"/>
      <c r="AZ3" s="177"/>
      <c r="BA3" s="177"/>
      <c r="BB3" s="177"/>
      <c r="BC3" s="178"/>
      <c r="BD3" s="170" t="s">
        <v>82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2"/>
      <c r="BO3" s="131" t="s">
        <v>83</v>
      </c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ht="115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5"/>
      <c r="AV4" s="179"/>
      <c r="AW4" s="180"/>
      <c r="AX4" s="180"/>
      <c r="AY4" s="180"/>
      <c r="AZ4" s="180"/>
      <c r="BA4" s="180"/>
      <c r="BB4" s="180"/>
      <c r="BC4" s="181"/>
      <c r="BD4" s="185"/>
      <c r="BE4" s="186"/>
      <c r="BF4" s="186"/>
      <c r="BG4" s="186"/>
      <c r="BH4" s="186"/>
      <c r="BI4" s="186"/>
      <c r="BJ4" s="186"/>
      <c r="BK4" s="186"/>
      <c r="BL4" s="186"/>
      <c r="BM4" s="186"/>
      <c r="BN4" s="187"/>
      <c r="BO4" s="169" t="s">
        <v>92</v>
      </c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93</v>
      </c>
      <c r="CB4" s="169"/>
      <c r="CC4" s="169"/>
      <c r="CD4" s="169"/>
      <c r="CE4" s="169"/>
      <c r="CF4" s="169"/>
      <c r="CG4" s="169"/>
      <c r="CH4" s="169"/>
      <c r="CI4" s="169"/>
      <c r="CJ4" s="169" t="s">
        <v>84</v>
      </c>
      <c r="CK4" s="169"/>
      <c r="CL4" s="169"/>
      <c r="CM4" s="169"/>
      <c r="CN4" s="169"/>
      <c r="CO4" s="169"/>
      <c r="CP4" s="169"/>
      <c r="CQ4" s="169"/>
      <c r="CR4" s="169"/>
      <c r="CS4" s="169" t="s">
        <v>91</v>
      </c>
      <c r="CT4" s="169"/>
      <c r="CU4" s="169"/>
      <c r="CV4" s="169"/>
      <c r="CW4" s="169"/>
      <c r="CX4" s="169"/>
      <c r="CY4" s="169"/>
      <c r="CZ4" s="169"/>
      <c r="DA4" s="169"/>
      <c r="DB4" s="169" t="s">
        <v>85</v>
      </c>
      <c r="DC4" s="169"/>
      <c r="DD4" s="169"/>
      <c r="DE4" s="169"/>
      <c r="DF4" s="169"/>
      <c r="DG4" s="169"/>
      <c r="DH4" s="169"/>
      <c r="DI4" s="169"/>
      <c r="DJ4" s="169"/>
      <c r="DK4" s="169" t="s">
        <v>87</v>
      </c>
      <c r="DL4" s="169"/>
      <c r="DM4" s="169"/>
      <c r="DN4" s="169"/>
      <c r="DO4" s="169"/>
      <c r="DP4" s="169"/>
      <c r="DQ4" s="169"/>
      <c r="DR4" s="169"/>
      <c r="DS4" s="169"/>
      <c r="DT4" s="169"/>
      <c r="DU4" s="169" t="s">
        <v>86</v>
      </c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 t="s">
        <v>89</v>
      </c>
      <c r="EK4" s="169"/>
      <c r="EL4" s="169"/>
      <c r="EM4" s="169"/>
      <c r="EN4" s="169"/>
      <c r="EO4" s="169"/>
      <c r="EP4" s="169"/>
      <c r="EQ4" s="169"/>
      <c r="ER4" s="169"/>
      <c r="ES4" s="169" t="s">
        <v>90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 t="s">
        <v>88</v>
      </c>
      <c r="FD4" s="169"/>
      <c r="FE4" s="169"/>
      <c r="FF4" s="169"/>
      <c r="FG4" s="169"/>
      <c r="FH4" s="169"/>
      <c r="FI4" s="169"/>
      <c r="FJ4" s="169"/>
      <c r="FK4" s="169"/>
    </row>
    <row r="5" spans="1:167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2"/>
      <c r="AW5" s="183"/>
      <c r="AX5" s="183"/>
      <c r="AY5" s="183"/>
      <c r="AZ5" s="183"/>
      <c r="BA5" s="183"/>
      <c r="BB5" s="183"/>
      <c r="BC5" s="184"/>
      <c r="BD5" s="168">
        <v>1</v>
      </c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>
        <v>2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>
        <v>3</v>
      </c>
      <c r="CB5" s="168"/>
      <c r="CC5" s="168"/>
      <c r="CD5" s="168"/>
      <c r="CE5" s="168"/>
      <c r="CF5" s="168"/>
      <c r="CG5" s="168"/>
      <c r="CH5" s="168"/>
      <c r="CI5" s="168"/>
      <c r="CJ5" s="168">
        <v>4</v>
      </c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>
        <v>6</v>
      </c>
      <c r="DC5" s="168"/>
      <c r="DD5" s="168"/>
      <c r="DE5" s="168"/>
      <c r="DF5" s="168"/>
      <c r="DG5" s="168"/>
      <c r="DH5" s="168"/>
      <c r="DI5" s="168"/>
      <c r="DJ5" s="168"/>
      <c r="DK5" s="168">
        <v>7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>
        <v>8</v>
      </c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>
        <v>9</v>
      </c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/>
      <c r="FC5" s="168">
        <v>11</v>
      </c>
      <c r="FD5" s="168"/>
      <c r="FE5" s="168"/>
      <c r="FF5" s="168"/>
      <c r="FG5" s="168"/>
      <c r="FH5" s="168"/>
      <c r="FI5" s="168"/>
      <c r="FJ5" s="168"/>
      <c r="FK5" s="168"/>
    </row>
    <row r="6" spans="1:167" ht="12.75">
      <c r="A6" s="12"/>
      <c r="B6" s="166" t="s">
        <v>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88" t="s">
        <v>27</v>
      </c>
      <c r="AW6" s="88"/>
      <c r="AX6" s="88"/>
      <c r="AY6" s="88"/>
      <c r="AZ6" s="88"/>
      <c r="BA6" s="88"/>
      <c r="BB6" s="88"/>
      <c r="BC6" s="88"/>
      <c r="BD6" s="103">
        <f>SUM(BO6:FK6)</f>
        <v>202842.34038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SUM(CA7:CA10)</f>
        <v>23668.689730000002</v>
      </c>
      <c r="CB6" s="103"/>
      <c r="CC6" s="103"/>
      <c r="CD6" s="103"/>
      <c r="CE6" s="103"/>
      <c r="CF6" s="103"/>
      <c r="CG6" s="103"/>
      <c r="CH6" s="103"/>
      <c r="CI6" s="103"/>
      <c r="CJ6" s="103">
        <f>SUM(CJ7:CJ10)</f>
        <v>79626.77223</v>
      </c>
      <c r="CK6" s="103"/>
      <c r="CL6" s="103"/>
      <c r="CM6" s="103"/>
      <c r="CN6" s="103"/>
      <c r="CO6" s="103"/>
      <c r="CP6" s="103"/>
      <c r="CQ6" s="103"/>
      <c r="CR6" s="103"/>
      <c r="CS6" s="103">
        <f>SUM(CS7:CS10)</f>
        <v>21752.467950000002</v>
      </c>
      <c r="CT6" s="103"/>
      <c r="CU6" s="103"/>
      <c r="CV6" s="103"/>
      <c r="CW6" s="103"/>
      <c r="CX6" s="103"/>
      <c r="CY6" s="103"/>
      <c r="CZ6" s="103"/>
      <c r="DA6" s="103"/>
      <c r="DB6" s="103">
        <f>SUM(DB7:DB10)</f>
        <v>7088.81602</v>
      </c>
      <c r="DC6" s="103"/>
      <c r="DD6" s="103"/>
      <c r="DE6" s="103"/>
      <c r="DF6" s="103"/>
      <c r="DG6" s="103"/>
      <c r="DH6" s="103"/>
      <c r="DI6" s="103"/>
      <c r="DJ6" s="103"/>
      <c r="DK6" s="103">
        <f>SUM(DK7:DK10)</f>
        <v>70705.59445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03">
        <f>SUM(ES7:ES10)</f>
        <v>0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63"/>
      <c r="FD6" s="163"/>
      <c r="FE6" s="163"/>
      <c r="FF6" s="163"/>
      <c r="FG6" s="163"/>
      <c r="FH6" s="163"/>
      <c r="FI6" s="163"/>
      <c r="FJ6" s="163"/>
      <c r="FK6" s="163"/>
    </row>
    <row r="7" spans="1:167" ht="12.75">
      <c r="A7" s="13"/>
      <c r="B7" s="164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  <c r="AV7" s="84" t="s">
        <v>28</v>
      </c>
      <c r="AW7" s="84"/>
      <c r="AX7" s="84"/>
      <c r="AY7" s="84"/>
      <c r="AZ7" s="84"/>
      <c r="BA7" s="84"/>
      <c r="BB7" s="84"/>
      <c r="BC7" s="84"/>
      <c r="BD7" s="97">
        <f>SUM(BO7:FK7)</f>
        <v>180665.36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>
        <v>22856.33</v>
      </c>
      <c r="CB7" s="97"/>
      <c r="CC7" s="97"/>
      <c r="CD7" s="97"/>
      <c r="CE7" s="97"/>
      <c r="CF7" s="97"/>
      <c r="CG7" s="97"/>
      <c r="CH7" s="97"/>
      <c r="CI7" s="97"/>
      <c r="CJ7" s="97">
        <v>70591.69</v>
      </c>
      <c r="CK7" s="97"/>
      <c r="CL7" s="97"/>
      <c r="CM7" s="97"/>
      <c r="CN7" s="97"/>
      <c r="CO7" s="97"/>
      <c r="CP7" s="97"/>
      <c r="CQ7" s="97"/>
      <c r="CR7" s="97"/>
      <c r="CS7" s="97">
        <v>19044.08</v>
      </c>
      <c r="CT7" s="97"/>
      <c r="CU7" s="97"/>
      <c r="CV7" s="97"/>
      <c r="CW7" s="97"/>
      <c r="CX7" s="97"/>
      <c r="CY7" s="97"/>
      <c r="CZ7" s="97"/>
      <c r="DA7" s="97"/>
      <c r="DB7" s="97">
        <v>7039.26</v>
      </c>
      <c r="DC7" s="97"/>
      <c r="DD7" s="97"/>
      <c r="DE7" s="97"/>
      <c r="DF7" s="97"/>
      <c r="DG7" s="97"/>
      <c r="DH7" s="97"/>
      <c r="DI7" s="97"/>
      <c r="DJ7" s="97"/>
      <c r="DK7" s="154">
        <v>61134</v>
      </c>
      <c r="DL7" s="155"/>
      <c r="DM7" s="155"/>
      <c r="DN7" s="155"/>
      <c r="DO7" s="155"/>
      <c r="DP7" s="155"/>
      <c r="DQ7" s="155"/>
      <c r="DR7" s="155"/>
      <c r="DS7" s="155"/>
      <c r="DT7" s="156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153"/>
      <c r="FD7" s="153"/>
      <c r="FE7" s="153"/>
      <c r="FF7" s="153"/>
      <c r="FG7" s="153"/>
      <c r="FH7" s="153"/>
      <c r="FI7" s="153"/>
      <c r="FJ7" s="153"/>
      <c r="FK7" s="153"/>
    </row>
    <row r="8" spans="1:167" ht="12.75">
      <c r="A8" s="11"/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 t="s">
        <v>29</v>
      </c>
      <c r="AW8" s="84"/>
      <c r="AX8" s="84"/>
      <c r="AY8" s="84"/>
      <c r="AZ8" s="84"/>
      <c r="BA8" s="84"/>
      <c r="BB8" s="84"/>
      <c r="BC8" s="84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154"/>
      <c r="DL8" s="155"/>
      <c r="DM8" s="155"/>
      <c r="DN8" s="155"/>
      <c r="DO8" s="155"/>
      <c r="DP8" s="155"/>
      <c r="DQ8" s="155"/>
      <c r="DR8" s="155"/>
      <c r="DS8" s="155"/>
      <c r="DT8" s="156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ht="12.75">
      <c r="A9" s="11"/>
      <c r="B9" s="82" t="s">
        <v>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4" t="s">
        <v>30</v>
      </c>
      <c r="AW9" s="84"/>
      <c r="AX9" s="84"/>
      <c r="AY9" s="84"/>
      <c r="AZ9" s="84"/>
      <c r="BA9" s="84"/>
      <c r="BB9" s="84"/>
      <c r="BC9" s="84"/>
      <c r="BD9" s="97">
        <f>SUM(BO9:FK9)</f>
        <v>22176.98038</v>
      </c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>
        <v>812.35973</v>
      </c>
      <c r="CB9" s="97"/>
      <c r="CC9" s="97"/>
      <c r="CD9" s="97"/>
      <c r="CE9" s="97"/>
      <c r="CF9" s="97"/>
      <c r="CG9" s="97"/>
      <c r="CH9" s="97"/>
      <c r="CI9" s="97"/>
      <c r="CJ9" s="97">
        <v>9035.082229999998</v>
      </c>
      <c r="CK9" s="97"/>
      <c r="CL9" s="97"/>
      <c r="CM9" s="97"/>
      <c r="CN9" s="97"/>
      <c r="CO9" s="97"/>
      <c r="CP9" s="97"/>
      <c r="CQ9" s="97"/>
      <c r="CR9" s="97"/>
      <c r="CS9" s="97">
        <v>2708.3879500000003</v>
      </c>
      <c r="CT9" s="97"/>
      <c r="CU9" s="97"/>
      <c r="CV9" s="97"/>
      <c r="CW9" s="97"/>
      <c r="CX9" s="97"/>
      <c r="CY9" s="97"/>
      <c r="CZ9" s="97"/>
      <c r="DA9" s="97"/>
      <c r="DB9" s="97">
        <v>49.55602</v>
      </c>
      <c r="DC9" s="97"/>
      <c r="DD9" s="97"/>
      <c r="DE9" s="97"/>
      <c r="DF9" s="97"/>
      <c r="DG9" s="97"/>
      <c r="DH9" s="97"/>
      <c r="DI9" s="97"/>
      <c r="DJ9" s="97"/>
      <c r="DK9" s="154">
        <v>9571.59445</v>
      </c>
      <c r="DL9" s="155"/>
      <c r="DM9" s="155"/>
      <c r="DN9" s="155"/>
      <c r="DO9" s="155"/>
      <c r="DP9" s="155"/>
      <c r="DQ9" s="155"/>
      <c r="DR9" s="155"/>
      <c r="DS9" s="155"/>
      <c r="DT9" s="156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97">
        <v>0</v>
      </c>
      <c r="ET9" s="97"/>
      <c r="EU9" s="97"/>
      <c r="EV9" s="97"/>
      <c r="EW9" s="97"/>
      <c r="EX9" s="97"/>
      <c r="EY9" s="97"/>
      <c r="EZ9" s="97"/>
      <c r="FA9" s="97"/>
      <c r="FB9" s="97"/>
      <c r="FC9" s="153"/>
      <c r="FD9" s="153"/>
      <c r="FE9" s="153"/>
      <c r="FF9" s="153"/>
      <c r="FG9" s="153"/>
      <c r="FH9" s="153"/>
      <c r="FI9" s="153"/>
      <c r="FJ9" s="153"/>
      <c r="FK9" s="153"/>
    </row>
    <row r="10" spans="1:167" ht="12.75">
      <c r="A10" s="11"/>
      <c r="B10" s="158" t="s">
        <v>55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4" t="s">
        <v>31</v>
      </c>
      <c r="AW10" s="84"/>
      <c r="AX10" s="84"/>
      <c r="AY10" s="84"/>
      <c r="AZ10" s="84"/>
      <c r="BA10" s="84"/>
      <c r="BB10" s="84"/>
      <c r="BC10" s="84"/>
      <c r="BD10" s="97">
        <f>SUM(BO10:FK10)</f>
        <v>0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154"/>
      <c r="CT10" s="155"/>
      <c r="CU10" s="155"/>
      <c r="CV10" s="155"/>
      <c r="CW10" s="155"/>
      <c r="CX10" s="155"/>
      <c r="CY10" s="155"/>
      <c r="CZ10" s="155"/>
      <c r="DA10" s="156"/>
      <c r="DB10" s="97"/>
      <c r="DC10" s="97"/>
      <c r="DD10" s="97"/>
      <c r="DE10" s="97"/>
      <c r="DF10" s="97"/>
      <c r="DG10" s="97"/>
      <c r="DH10" s="97"/>
      <c r="DI10" s="97"/>
      <c r="DJ10" s="97"/>
      <c r="DK10" s="154"/>
      <c r="DL10" s="155"/>
      <c r="DM10" s="155"/>
      <c r="DN10" s="155"/>
      <c r="DO10" s="155"/>
      <c r="DP10" s="155"/>
      <c r="DQ10" s="155"/>
      <c r="DR10" s="155"/>
      <c r="DS10" s="155"/>
      <c r="DT10" s="156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153"/>
      <c r="FD10" s="153"/>
      <c r="FE10" s="153"/>
      <c r="FF10" s="153"/>
      <c r="FG10" s="153"/>
      <c r="FH10" s="153"/>
      <c r="FI10" s="153"/>
      <c r="FJ10" s="153"/>
      <c r="FK10" s="153"/>
    </row>
    <row r="11" spans="1:167" ht="12.75">
      <c r="A11" s="11"/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32</v>
      </c>
      <c r="AW11" s="84"/>
      <c r="AX11" s="84"/>
      <c r="AY11" s="84"/>
      <c r="AZ11" s="84"/>
      <c r="BA11" s="84"/>
      <c r="BB11" s="84"/>
      <c r="BC11" s="84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</row>
    <row r="12" spans="1:167" ht="12.75">
      <c r="A12" s="11"/>
      <c r="B12" s="82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33</v>
      </c>
      <c r="AW12" s="84"/>
      <c r="AX12" s="84"/>
      <c r="AY12" s="84"/>
      <c r="AZ12" s="84"/>
      <c r="BA12" s="84"/>
      <c r="BB12" s="84"/>
      <c r="BC12" s="84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</row>
    <row r="13" spans="1:167" ht="12.75">
      <c r="A13" s="11"/>
      <c r="B13" s="9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4" t="s">
        <v>35</v>
      </c>
      <c r="AW13" s="84"/>
      <c r="AX13" s="84"/>
      <c r="AY13" s="84"/>
      <c r="AZ13" s="84"/>
      <c r="BA13" s="84"/>
      <c r="BB13" s="84"/>
      <c r="BC13" s="8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ht="12.75">
      <c r="A14" s="11"/>
      <c r="B14" s="90" t="s">
        <v>59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4" t="s">
        <v>36</v>
      </c>
      <c r="AW14" s="84"/>
      <c r="AX14" s="84"/>
      <c r="AY14" s="84"/>
      <c r="AZ14" s="84"/>
      <c r="BA14" s="84"/>
      <c r="BB14" s="84"/>
      <c r="BC14" s="8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ht="12.75">
      <c r="A15" s="11"/>
      <c r="B15" s="90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4" t="s">
        <v>37</v>
      </c>
      <c r="AW15" s="84"/>
      <c r="AX15" s="84"/>
      <c r="AY15" s="84"/>
      <c r="AZ15" s="84"/>
      <c r="BA15" s="84"/>
      <c r="BB15" s="84"/>
      <c r="BC15" s="8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ht="12.75">
      <c r="A16" s="11"/>
      <c r="B16" s="92" t="s">
        <v>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84" t="s">
        <v>38</v>
      </c>
      <c r="AW16" s="84"/>
      <c r="AX16" s="84"/>
      <c r="AY16" s="84"/>
      <c r="AZ16" s="84"/>
      <c r="BA16" s="84"/>
      <c r="BB16" s="84"/>
      <c r="BC16" s="8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ht="12.75">
      <c r="A17" s="11"/>
      <c r="B17" s="92" t="s">
        <v>97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84" t="s">
        <v>39</v>
      </c>
      <c r="AW17" s="84"/>
      <c r="AX17" s="84"/>
      <c r="AY17" s="84"/>
      <c r="AZ17" s="84"/>
      <c r="BA17" s="84"/>
      <c r="BB17" s="84"/>
      <c r="BC17" s="8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</row>
    <row r="18" spans="1:167" ht="12.75">
      <c r="A18" s="11"/>
      <c r="B18" s="90" t="s">
        <v>61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84" t="s">
        <v>40</v>
      </c>
      <c r="AW18" s="84"/>
      <c r="AX18" s="84"/>
      <c r="AY18" s="84"/>
      <c r="AZ18" s="84"/>
      <c r="BA18" s="84"/>
      <c r="BB18" s="84"/>
      <c r="BC18" s="8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</row>
    <row r="19" spans="1:167" ht="12.75">
      <c r="A19" s="11"/>
      <c r="B19" s="90" t="s">
        <v>62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84" t="s">
        <v>41</v>
      </c>
      <c r="AW19" s="84"/>
      <c r="AX19" s="84"/>
      <c r="AY19" s="84"/>
      <c r="AZ19" s="84"/>
      <c r="BA19" s="84"/>
      <c r="BB19" s="84"/>
      <c r="BC19" s="8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</row>
    <row r="20" spans="1:167" ht="12.75">
      <c r="A20" s="11"/>
      <c r="B20" s="92" t="s">
        <v>63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84" t="s">
        <v>43</v>
      </c>
      <c r="AW20" s="84"/>
      <c r="AX20" s="84"/>
      <c r="AY20" s="84"/>
      <c r="AZ20" s="84"/>
      <c r="BA20" s="84"/>
      <c r="BB20" s="84"/>
      <c r="BC20" s="8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</row>
    <row r="21" spans="1:167" ht="12.75">
      <c r="A21" s="11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84" t="s">
        <v>42</v>
      </c>
      <c r="AW21" s="84"/>
      <c r="AX21" s="84"/>
      <c r="AY21" s="84"/>
      <c r="AZ21" s="84"/>
      <c r="BA21" s="84"/>
      <c r="BB21" s="84"/>
      <c r="BC21" s="8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</row>
    <row r="22" spans="1:167" ht="12.75">
      <c r="A22" s="11"/>
      <c r="B22" s="92" t="s">
        <v>65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4" t="s">
        <v>44</v>
      </c>
      <c r="AW22" s="84"/>
      <c r="AX22" s="84"/>
      <c r="AY22" s="84"/>
      <c r="AZ22" s="84"/>
      <c r="BA22" s="84"/>
      <c r="BB22" s="84"/>
      <c r="BC22" s="8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</row>
    <row r="23" spans="1:167" ht="12.75">
      <c r="A23" s="11"/>
      <c r="B23" s="92" t="s">
        <v>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4" t="s">
        <v>45</v>
      </c>
      <c r="AW23" s="84"/>
      <c r="AX23" s="84"/>
      <c r="AY23" s="84"/>
      <c r="AZ23" s="84"/>
      <c r="BA23" s="84"/>
      <c r="BB23" s="84"/>
      <c r="BC23" s="8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</row>
    <row r="24" spans="1:167" ht="12.75">
      <c r="A24" s="11"/>
      <c r="B24" s="90" t="s">
        <v>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84" t="s">
        <v>46</v>
      </c>
      <c r="AW24" s="84"/>
      <c r="AX24" s="84"/>
      <c r="AY24" s="84"/>
      <c r="AZ24" s="84"/>
      <c r="BA24" s="84"/>
      <c r="BB24" s="84"/>
      <c r="BC24" s="8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</row>
    <row r="25" spans="1:167" ht="12.75">
      <c r="A25" s="11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34</v>
      </c>
      <c r="AW25" s="84"/>
      <c r="AX25" s="84"/>
      <c r="AY25" s="84"/>
      <c r="AZ25" s="84"/>
      <c r="BA25" s="84"/>
      <c r="BB25" s="84"/>
      <c r="BC25" s="8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</row>
    <row r="26" spans="1:167" ht="12.75">
      <c r="A26" s="11"/>
      <c r="B26" s="82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47</v>
      </c>
      <c r="AW26" s="84"/>
      <c r="AX26" s="84"/>
      <c r="AY26" s="84"/>
      <c r="AZ26" s="84"/>
      <c r="BA26" s="84"/>
      <c r="BB26" s="84"/>
      <c r="BC26" s="8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ht="12.75">
      <c r="A27" s="12"/>
      <c r="B27" s="86" t="s">
        <v>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48</v>
      </c>
      <c r="AW27" s="88"/>
      <c r="AX27" s="88"/>
      <c r="AY27" s="88"/>
      <c r="AZ27" s="88"/>
      <c r="BA27" s="88"/>
      <c r="BB27" s="88"/>
      <c r="BC27" s="88"/>
      <c r="BD27" s="103">
        <f>'форма 2 за 2019 год стр.1 '!CN48</f>
        <v>1960099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ht="12.75">
      <c r="A28" s="14"/>
      <c r="B28" s="146" t="s">
        <v>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8" t="s">
        <v>49</v>
      </c>
      <c r="AW28" s="148"/>
      <c r="AX28" s="148"/>
      <c r="AY28" s="148"/>
      <c r="AZ28" s="148"/>
      <c r="BA28" s="148"/>
      <c r="BB28" s="148"/>
      <c r="BC28" s="148"/>
      <c r="BD28" s="149">
        <f>'форма 2 за 2019 год стр.1 '!CN49</f>
        <v>1754904</v>
      </c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43"/>
      <c r="CB28" s="138"/>
      <c r="CC28" s="138"/>
      <c r="CD28" s="138"/>
      <c r="CE28" s="138"/>
      <c r="CF28" s="138"/>
      <c r="CG28" s="138"/>
      <c r="CH28" s="138"/>
      <c r="CI28" s="138"/>
      <c r="CJ28" s="143"/>
      <c r="CK28" s="138"/>
      <c r="CL28" s="138"/>
      <c r="CM28" s="138"/>
      <c r="CN28" s="138"/>
      <c r="CO28" s="138"/>
      <c r="CP28" s="138"/>
      <c r="CQ28" s="138"/>
      <c r="CR28" s="138"/>
      <c r="CS28" s="143"/>
      <c r="CT28" s="138"/>
      <c r="CU28" s="138"/>
      <c r="CV28" s="138"/>
      <c r="CW28" s="138"/>
      <c r="CX28" s="138"/>
      <c r="CY28" s="138"/>
      <c r="CZ28" s="138"/>
      <c r="DA28" s="138"/>
      <c r="DB28" s="143"/>
      <c r="DC28" s="138"/>
      <c r="DD28" s="138"/>
      <c r="DE28" s="138"/>
      <c r="DF28" s="138"/>
      <c r="DG28" s="138"/>
      <c r="DH28" s="138"/>
      <c r="DI28" s="138"/>
      <c r="DJ28" s="138"/>
      <c r="DK28" s="143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43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ht="12.75">
      <c r="A29" s="139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50</v>
      </c>
      <c r="AW29" s="142"/>
      <c r="AX29" s="142"/>
      <c r="AY29" s="142"/>
      <c r="AZ29" s="142"/>
      <c r="BA29" s="142"/>
      <c r="BB29" s="142"/>
      <c r="BC29" s="142"/>
      <c r="BD29" s="143">
        <f>BD27+BD28</f>
        <v>3715003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ES28:FB28"/>
    <mergeCell ref="CA28:CI28"/>
    <mergeCell ref="CJ28:CR28"/>
    <mergeCell ref="CS28:DA28"/>
    <mergeCell ref="DB28:DJ28"/>
    <mergeCell ref="CJ29:CR29"/>
    <mergeCell ref="CS29:DA29"/>
    <mergeCell ref="DB29:DJ29"/>
    <mergeCell ref="DK29:DT29"/>
    <mergeCell ref="DK28:DT28"/>
    <mergeCell ref="B28:AU28"/>
    <mergeCell ref="AV28:BC28"/>
    <mergeCell ref="BD28:BN28"/>
    <mergeCell ref="BO28:BZ28"/>
    <mergeCell ref="DU27:EI27"/>
    <mergeCell ref="EJ27:ER27"/>
    <mergeCell ref="DB27:DJ27"/>
    <mergeCell ref="DK27:DT27"/>
    <mergeCell ref="EJ28:ER28"/>
    <mergeCell ref="DU28:EI28"/>
    <mergeCell ref="ES27:FB27"/>
    <mergeCell ref="FC27:FK27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EJ26:ER26"/>
    <mergeCell ref="ES26:FB26"/>
    <mergeCell ref="CA26:CI26"/>
    <mergeCell ref="CJ26:CR26"/>
    <mergeCell ref="CS26:DA26"/>
    <mergeCell ref="DB26:DJ26"/>
    <mergeCell ref="B26:AU26"/>
    <mergeCell ref="AV26:BC26"/>
    <mergeCell ref="BD26:BN26"/>
    <mergeCell ref="BO26:BZ26"/>
    <mergeCell ref="DU25:EI25"/>
    <mergeCell ref="EJ25:ER25"/>
    <mergeCell ref="DB25:DJ25"/>
    <mergeCell ref="DK25:DT25"/>
    <mergeCell ref="DK26:DT26"/>
    <mergeCell ref="DU26:EI26"/>
    <mergeCell ref="ES25:FB25"/>
    <mergeCell ref="FC25:FK25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EJ24:ER24"/>
    <mergeCell ref="ES24:FB24"/>
    <mergeCell ref="CA24:CI24"/>
    <mergeCell ref="CJ24:CR24"/>
    <mergeCell ref="CS24:DA24"/>
    <mergeCell ref="DB24:DJ24"/>
    <mergeCell ref="B24:AU24"/>
    <mergeCell ref="AV24:BC24"/>
    <mergeCell ref="BD24:BN24"/>
    <mergeCell ref="BO24:BZ24"/>
    <mergeCell ref="DU23:EI23"/>
    <mergeCell ref="EJ23:ER23"/>
    <mergeCell ref="DB23:DJ23"/>
    <mergeCell ref="DK23:DT23"/>
    <mergeCell ref="DK24:DT24"/>
    <mergeCell ref="DU24:EI24"/>
    <mergeCell ref="ES23:FB23"/>
    <mergeCell ref="FC23:FK23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EJ22:ER22"/>
    <mergeCell ref="ES22:FB22"/>
    <mergeCell ref="CA22:CI22"/>
    <mergeCell ref="CJ22:CR22"/>
    <mergeCell ref="CS22:DA22"/>
    <mergeCell ref="DB22:DJ22"/>
    <mergeCell ref="B22:AU22"/>
    <mergeCell ref="AV22:BC22"/>
    <mergeCell ref="BD22:BN22"/>
    <mergeCell ref="BO22:BZ22"/>
    <mergeCell ref="DU21:EI21"/>
    <mergeCell ref="EJ21:ER21"/>
    <mergeCell ref="DB21:DJ21"/>
    <mergeCell ref="DK21:DT21"/>
    <mergeCell ref="DK22:DT22"/>
    <mergeCell ref="DU22:EI22"/>
    <mergeCell ref="ES21:FB21"/>
    <mergeCell ref="FC21:FK21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EJ20:ER20"/>
    <mergeCell ref="ES20:FB20"/>
    <mergeCell ref="CA20:CI20"/>
    <mergeCell ref="CJ20:CR20"/>
    <mergeCell ref="CS20:DA20"/>
    <mergeCell ref="DB20:DJ20"/>
    <mergeCell ref="B20:AU20"/>
    <mergeCell ref="AV20:BC20"/>
    <mergeCell ref="BD20:BN20"/>
    <mergeCell ref="BO20:BZ20"/>
    <mergeCell ref="DU19:EI19"/>
    <mergeCell ref="EJ19:ER19"/>
    <mergeCell ref="DB19:DJ19"/>
    <mergeCell ref="DK19:DT19"/>
    <mergeCell ref="DK20:DT20"/>
    <mergeCell ref="DU20:EI20"/>
    <mergeCell ref="ES19:FB19"/>
    <mergeCell ref="FC19:FK19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EJ18:ER18"/>
    <mergeCell ref="ES18:FB18"/>
    <mergeCell ref="CA18:CI18"/>
    <mergeCell ref="CJ18:CR18"/>
    <mergeCell ref="CS18:DA18"/>
    <mergeCell ref="DB18:DJ18"/>
    <mergeCell ref="B18:AU18"/>
    <mergeCell ref="AV18:BC18"/>
    <mergeCell ref="BD18:BN18"/>
    <mergeCell ref="BO18:BZ18"/>
    <mergeCell ref="DU17:EI17"/>
    <mergeCell ref="EJ17:ER17"/>
    <mergeCell ref="DB17:DJ17"/>
    <mergeCell ref="DK17:DT17"/>
    <mergeCell ref="DK18:DT18"/>
    <mergeCell ref="DU18:EI18"/>
    <mergeCell ref="ES17:FB17"/>
    <mergeCell ref="FC17:FK17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EJ16:ER16"/>
    <mergeCell ref="ES16:FB16"/>
    <mergeCell ref="CA16:CI16"/>
    <mergeCell ref="CJ16:CR16"/>
    <mergeCell ref="CS16:DA16"/>
    <mergeCell ref="DB16:DJ16"/>
    <mergeCell ref="B16:AU16"/>
    <mergeCell ref="AV16:BC16"/>
    <mergeCell ref="BD16:BN16"/>
    <mergeCell ref="BO16:BZ16"/>
    <mergeCell ref="DU15:EI15"/>
    <mergeCell ref="EJ15:ER15"/>
    <mergeCell ref="DB15:DJ15"/>
    <mergeCell ref="DK15:DT15"/>
    <mergeCell ref="DK16:DT16"/>
    <mergeCell ref="DU16:EI16"/>
    <mergeCell ref="ES15:FB15"/>
    <mergeCell ref="FC15:FK15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EJ14:ER14"/>
    <mergeCell ref="ES14:FB14"/>
    <mergeCell ref="CA14:CI14"/>
    <mergeCell ref="CJ14:CR14"/>
    <mergeCell ref="CS14:DA14"/>
    <mergeCell ref="DB14:DJ14"/>
    <mergeCell ref="B14:AU14"/>
    <mergeCell ref="AV14:BC14"/>
    <mergeCell ref="BD14:BN14"/>
    <mergeCell ref="BO14:BZ14"/>
    <mergeCell ref="DU13:EI13"/>
    <mergeCell ref="EJ13:ER13"/>
    <mergeCell ref="DB13:DJ13"/>
    <mergeCell ref="DK13:DT13"/>
    <mergeCell ref="DK14:DT14"/>
    <mergeCell ref="DU14:EI14"/>
    <mergeCell ref="ES13:FB13"/>
    <mergeCell ref="FC13:FK13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EJ12:ER12"/>
    <mergeCell ref="ES12:FB12"/>
    <mergeCell ref="CA12:CI12"/>
    <mergeCell ref="CJ12:CR12"/>
    <mergeCell ref="CS12:DA12"/>
    <mergeCell ref="DB12:DJ12"/>
    <mergeCell ref="B12:AU12"/>
    <mergeCell ref="AV12:BC12"/>
    <mergeCell ref="BD12:BN12"/>
    <mergeCell ref="BO12:BZ12"/>
    <mergeCell ref="DU11:EI11"/>
    <mergeCell ref="EJ11:ER11"/>
    <mergeCell ref="DB11:DJ11"/>
    <mergeCell ref="DK11:DT11"/>
    <mergeCell ref="DK12:DT12"/>
    <mergeCell ref="DU12:EI12"/>
    <mergeCell ref="ES11:FB11"/>
    <mergeCell ref="FC11:FK11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EJ10:ER10"/>
    <mergeCell ref="ES10:FB10"/>
    <mergeCell ref="CA10:CI10"/>
    <mergeCell ref="CJ10:CR10"/>
    <mergeCell ref="CS10:DA10"/>
    <mergeCell ref="DB10:DJ10"/>
    <mergeCell ref="B10:AU10"/>
    <mergeCell ref="AV10:BC10"/>
    <mergeCell ref="BD10:BN10"/>
    <mergeCell ref="BO10:BZ10"/>
    <mergeCell ref="DU9:EI9"/>
    <mergeCell ref="EJ9:ER9"/>
    <mergeCell ref="DB9:DJ9"/>
    <mergeCell ref="DK9:DT9"/>
    <mergeCell ref="DK10:DT10"/>
    <mergeCell ref="DU10:EI10"/>
    <mergeCell ref="ES9:FB9"/>
    <mergeCell ref="FC9:FK9"/>
    <mergeCell ref="FC8:FK8"/>
    <mergeCell ref="B9:AU9"/>
    <mergeCell ref="AV9:BC9"/>
    <mergeCell ref="BD9:BN9"/>
    <mergeCell ref="BO9:BZ9"/>
    <mergeCell ref="CA9:CI9"/>
    <mergeCell ref="CJ9:CR9"/>
    <mergeCell ref="CS9:DA9"/>
    <mergeCell ref="EJ8:ER8"/>
    <mergeCell ref="ES8:FB8"/>
    <mergeCell ref="CA8:CI8"/>
    <mergeCell ref="CJ8:CR8"/>
    <mergeCell ref="CS8:DA8"/>
    <mergeCell ref="DB8:DJ8"/>
    <mergeCell ref="B8:AU8"/>
    <mergeCell ref="AV8:BC8"/>
    <mergeCell ref="BD8:BN8"/>
    <mergeCell ref="BO8:BZ8"/>
    <mergeCell ref="DU7:EI7"/>
    <mergeCell ref="EJ7:ER7"/>
    <mergeCell ref="DB7:DJ7"/>
    <mergeCell ref="DK7:DT7"/>
    <mergeCell ref="DK8:DT8"/>
    <mergeCell ref="DU8:EI8"/>
    <mergeCell ref="ES7:FB7"/>
    <mergeCell ref="FC7:FK7"/>
    <mergeCell ref="FC6:FK6"/>
    <mergeCell ref="B7:AU7"/>
    <mergeCell ref="AV7:BC7"/>
    <mergeCell ref="BD7:BN7"/>
    <mergeCell ref="BO7:BZ7"/>
    <mergeCell ref="CA7:CI7"/>
    <mergeCell ref="CJ7:CR7"/>
    <mergeCell ref="CS7:DA7"/>
    <mergeCell ref="DK6:DT6"/>
    <mergeCell ref="DU6:EI6"/>
    <mergeCell ref="EJ6:ER6"/>
    <mergeCell ref="ES6:FB6"/>
    <mergeCell ref="ES5:FB5"/>
    <mergeCell ref="FC5:FK5"/>
    <mergeCell ref="DU5:EI5"/>
    <mergeCell ref="EJ5:ER5"/>
    <mergeCell ref="DB5:DJ5"/>
    <mergeCell ref="DK5:DT5"/>
    <mergeCell ref="CA4:CI4"/>
    <mergeCell ref="CJ4:CR4"/>
    <mergeCell ref="B6:AU6"/>
    <mergeCell ref="AV6:BC6"/>
    <mergeCell ref="BD6:BN6"/>
    <mergeCell ref="BO6:BZ6"/>
    <mergeCell ref="CA6:CI6"/>
    <mergeCell ref="CJ6:CR6"/>
    <mergeCell ref="CS6:DA6"/>
    <mergeCell ref="DB6:DJ6"/>
    <mergeCell ref="DK4:DT4"/>
    <mergeCell ref="DU4:EI4"/>
    <mergeCell ref="FC4:FK4"/>
    <mergeCell ref="BD5:BN5"/>
    <mergeCell ref="BO5:BZ5"/>
    <mergeCell ref="CA5:CI5"/>
    <mergeCell ref="CJ5:CR5"/>
    <mergeCell ref="CS5:DA5"/>
    <mergeCell ref="EJ4:ER4"/>
    <mergeCell ref="ES4:FB4"/>
    <mergeCell ref="B1:FJ1"/>
    <mergeCell ref="A3:AU5"/>
    <mergeCell ref="AV3:BC5"/>
    <mergeCell ref="BD3:BN4"/>
    <mergeCell ref="BO3:FK3"/>
    <mergeCell ref="BO4:BZ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1">
      <selection activeCell="CN48" sqref="CN48:DD48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5.75">
      <c r="A6" s="135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ht="15.75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2</v>
      </c>
      <c r="AX8" s="136" t="s">
        <v>123</v>
      </c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37" t="s">
        <v>98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23" t="s">
        <v>9</v>
      </c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124" t="s">
        <v>10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5" spans="1:108" ht="15">
      <c r="A15" s="125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5" t="s">
        <v>17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34">
        <v>1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ht="15">
      <c r="A17" s="52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  <c r="BJ17" s="102" t="s">
        <v>19</v>
      </c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97">
        <f>BW18+BW19</f>
        <v>1804.8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ht="15">
      <c r="A18" s="52"/>
      <c r="B18" s="121" t="s">
        <v>12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96" t="s">
        <v>20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>
        <v>729</v>
      </c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1:108" ht="15">
      <c r="A19" s="52"/>
      <c r="B19" s="121" t="s">
        <v>13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2"/>
      <c r="BJ19" s="96" t="s">
        <v>21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7">
        <v>1075.8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1:108" ht="15">
      <c r="A20" s="52"/>
      <c r="B20" s="104" t="s">
        <v>14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5"/>
      <c r="BJ20" s="102" t="s">
        <v>22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1:108" ht="15">
      <c r="A21" s="52"/>
      <c r="B21" s="104" t="s">
        <v>15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2" t="s">
        <v>23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97">
        <v>968</v>
      </c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</row>
    <row r="22" spans="1:108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15">
      <c r="A23" s="106" t="s">
        <v>95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</row>
    <row r="24" spans="1:108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 t="s">
        <v>25</v>
      </c>
    </row>
    <row r="25" spans="1:108" ht="15">
      <c r="A25" s="107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9"/>
      <c r="BJ25" s="113" t="s">
        <v>17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9" t="s">
        <v>3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 t="s">
        <v>4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</row>
    <row r="26" spans="1:108" ht="1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20">
        <v>1</v>
      </c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>
        <v>2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108" ht="15">
      <c r="A27" s="99" t="s">
        <v>26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BJ27" s="102" t="s">
        <v>27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>
        <f>SUM(BW28:CM31)</f>
        <v>298768.32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>
        <f>SUM(CN28:DD31)</f>
        <v>289989.656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</row>
    <row r="28" spans="1:108" ht="15">
      <c r="A28" s="52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6" t="s">
        <v>28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7">
        <v>147159</v>
      </c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>
        <v>170513.1</v>
      </c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</row>
    <row r="29" spans="1:108" ht="15">
      <c r="A29" s="52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6" t="s">
        <v>29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</row>
    <row r="30" spans="1:108" ht="28.5" customHeight="1">
      <c r="A30" s="52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6" t="s">
        <v>30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7">
        <v>19721.32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>
        <v>25982.91</v>
      </c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</row>
    <row r="31" spans="1:108" ht="15">
      <c r="A31" s="52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6" t="s">
        <v>31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7">
        <v>131888</v>
      </c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>
        <v>93493.646</v>
      </c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</row>
    <row r="32" spans="1:108" ht="15">
      <c r="A32" s="52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6" t="s">
        <v>32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ht="15">
      <c r="A33" s="52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6" t="s">
        <v>33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</row>
    <row r="34" spans="1:108" ht="15">
      <c r="A34" s="11"/>
      <c r="B34" s="90" t="s">
        <v>58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84" t="s">
        <v>35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11"/>
      <c r="B35" s="90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1"/>
      <c r="BJ35" s="84" t="s">
        <v>36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11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84" t="s">
        <v>37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11"/>
      <c r="B37" s="92" t="s">
        <v>96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3"/>
      <c r="BJ37" s="84" t="s">
        <v>38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11"/>
      <c r="B38" s="92" t="s">
        <v>97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3"/>
      <c r="BJ38" s="84" t="s">
        <v>39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11"/>
      <c r="B39" s="90" t="s">
        <v>61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84" t="s">
        <v>40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11"/>
      <c r="B40" s="90" t="s">
        <v>62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1"/>
      <c r="BJ40" s="84" t="s">
        <v>41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spans="1:108" ht="15">
      <c r="A41" s="11"/>
      <c r="B41" s="92" t="s">
        <v>63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84" t="s">
        <v>43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11"/>
      <c r="B42" s="90" t="s">
        <v>64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4" t="s">
        <v>42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11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84" t="s">
        <v>44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">
      <c r="A44" s="1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84" t="s">
        <v>45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">
      <c r="A45" s="11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84" t="s">
        <v>46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108" ht="15">
      <c r="A46" s="11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4" t="s">
        <v>34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</row>
    <row r="47" spans="1:108" ht="15">
      <c r="A47" s="11"/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4" t="s">
        <v>47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</row>
    <row r="48" spans="1:108" ht="15">
      <c r="A48" s="12"/>
      <c r="B48" s="86" t="s">
        <v>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48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03">
        <f>BW27</f>
        <v>298768.32</v>
      </c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>
        <f>CN27</f>
        <v>289989.656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</row>
    <row r="49" spans="1:108" ht="15.75" thickBot="1">
      <c r="A49" s="15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</row>
    <row r="50" spans="1:108" ht="15.75" thickBot="1">
      <c r="A50" s="16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79" t="s">
        <v>50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>
        <f>BW48+BW49</f>
        <v>298768.32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>
        <f>CN48+CN49</f>
        <v>289989.656</v>
      </c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>
      <c r="A51" s="17"/>
      <c r="B51" s="68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70" t="s">
        <v>51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1">
        <f>BW50-CN50</f>
        <v>8778.66399999999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67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1:108" ht="24" customHeight="1">
      <c r="A57" s="1"/>
      <c r="B57" s="67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:108" ht="27" customHeight="1">
      <c r="A58" s="1"/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</row>
  </sheetData>
  <sheetProtection/>
  <mergeCells count="137">
    <mergeCell ref="A4:DD4"/>
    <mergeCell ref="A5:DD5"/>
    <mergeCell ref="A6:DD6"/>
    <mergeCell ref="A7:DD7"/>
    <mergeCell ref="AX8:BH8"/>
    <mergeCell ref="BL10:DD10"/>
    <mergeCell ref="BL11:DD11"/>
    <mergeCell ref="A13:DD13"/>
    <mergeCell ref="A15:BI16"/>
    <mergeCell ref="BJ15:BV16"/>
    <mergeCell ref="BW15:DD15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8:DD58"/>
    <mergeCell ref="B51:BI51"/>
    <mergeCell ref="BJ51:BV51"/>
    <mergeCell ref="BW51:CM51"/>
    <mergeCell ref="CN51:DD51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1">
      <selection activeCell="A17" sqref="A17:DJ31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124" t="s">
        <v>122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3" spans="1:167" ht="12.75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6" t="s">
        <v>17</v>
      </c>
      <c r="AW3" s="177"/>
      <c r="AX3" s="177"/>
      <c r="AY3" s="177"/>
      <c r="AZ3" s="177"/>
      <c r="BA3" s="177"/>
      <c r="BB3" s="177"/>
      <c r="BC3" s="178"/>
      <c r="BD3" s="170" t="s">
        <v>82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2"/>
      <c r="BO3" s="131" t="s">
        <v>83</v>
      </c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ht="115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5"/>
      <c r="AV4" s="179"/>
      <c r="AW4" s="180"/>
      <c r="AX4" s="180"/>
      <c r="AY4" s="180"/>
      <c r="AZ4" s="180"/>
      <c r="BA4" s="180"/>
      <c r="BB4" s="180"/>
      <c r="BC4" s="181"/>
      <c r="BD4" s="185"/>
      <c r="BE4" s="186"/>
      <c r="BF4" s="186"/>
      <c r="BG4" s="186"/>
      <c r="BH4" s="186"/>
      <c r="BI4" s="186"/>
      <c r="BJ4" s="186"/>
      <c r="BK4" s="186"/>
      <c r="BL4" s="186"/>
      <c r="BM4" s="186"/>
      <c r="BN4" s="187"/>
      <c r="BO4" s="169" t="s">
        <v>92</v>
      </c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93</v>
      </c>
      <c r="CB4" s="169"/>
      <c r="CC4" s="169"/>
      <c r="CD4" s="169"/>
      <c r="CE4" s="169"/>
      <c r="CF4" s="169"/>
      <c r="CG4" s="169"/>
      <c r="CH4" s="169"/>
      <c r="CI4" s="169"/>
      <c r="CJ4" s="169" t="s">
        <v>84</v>
      </c>
      <c r="CK4" s="169"/>
      <c r="CL4" s="169"/>
      <c r="CM4" s="169"/>
      <c r="CN4" s="169"/>
      <c r="CO4" s="169"/>
      <c r="CP4" s="169"/>
      <c r="CQ4" s="169"/>
      <c r="CR4" s="169"/>
      <c r="CS4" s="169" t="s">
        <v>91</v>
      </c>
      <c r="CT4" s="169"/>
      <c r="CU4" s="169"/>
      <c r="CV4" s="169"/>
      <c r="CW4" s="169"/>
      <c r="CX4" s="169"/>
      <c r="CY4" s="169"/>
      <c r="CZ4" s="169"/>
      <c r="DA4" s="169"/>
      <c r="DB4" s="169" t="s">
        <v>85</v>
      </c>
      <c r="DC4" s="169"/>
      <c r="DD4" s="169"/>
      <c r="DE4" s="169"/>
      <c r="DF4" s="169"/>
      <c r="DG4" s="169"/>
      <c r="DH4" s="169"/>
      <c r="DI4" s="169"/>
      <c r="DJ4" s="169"/>
      <c r="DK4" s="169" t="s">
        <v>87</v>
      </c>
      <c r="DL4" s="169"/>
      <c r="DM4" s="169"/>
      <c r="DN4" s="169"/>
      <c r="DO4" s="169"/>
      <c r="DP4" s="169"/>
      <c r="DQ4" s="169"/>
      <c r="DR4" s="169"/>
      <c r="DS4" s="169"/>
      <c r="DT4" s="169"/>
      <c r="DU4" s="169" t="s">
        <v>86</v>
      </c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 t="s">
        <v>89</v>
      </c>
      <c r="EK4" s="169"/>
      <c r="EL4" s="169"/>
      <c r="EM4" s="169"/>
      <c r="EN4" s="169"/>
      <c r="EO4" s="169"/>
      <c r="EP4" s="169"/>
      <c r="EQ4" s="169"/>
      <c r="ER4" s="169"/>
      <c r="ES4" s="169" t="s">
        <v>90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 t="s">
        <v>88</v>
      </c>
      <c r="FD4" s="169"/>
      <c r="FE4" s="169"/>
      <c r="FF4" s="169"/>
      <c r="FG4" s="169"/>
      <c r="FH4" s="169"/>
      <c r="FI4" s="169"/>
      <c r="FJ4" s="169"/>
      <c r="FK4" s="169"/>
    </row>
    <row r="5" spans="1:167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2"/>
      <c r="AW5" s="183"/>
      <c r="AX5" s="183"/>
      <c r="AY5" s="183"/>
      <c r="AZ5" s="183"/>
      <c r="BA5" s="183"/>
      <c r="BB5" s="183"/>
      <c r="BC5" s="184"/>
      <c r="BD5" s="168">
        <v>1</v>
      </c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>
        <v>2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>
        <v>3</v>
      </c>
      <c r="CB5" s="168"/>
      <c r="CC5" s="168"/>
      <c r="CD5" s="168"/>
      <c r="CE5" s="168"/>
      <c r="CF5" s="168"/>
      <c r="CG5" s="168"/>
      <c r="CH5" s="168"/>
      <c r="CI5" s="168"/>
      <c r="CJ5" s="168">
        <v>4</v>
      </c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>
        <v>6</v>
      </c>
      <c r="DC5" s="168"/>
      <c r="DD5" s="168"/>
      <c r="DE5" s="168"/>
      <c r="DF5" s="168"/>
      <c r="DG5" s="168"/>
      <c r="DH5" s="168"/>
      <c r="DI5" s="168"/>
      <c r="DJ5" s="168"/>
      <c r="DK5" s="168">
        <v>7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>
        <v>8</v>
      </c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>
        <v>9</v>
      </c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/>
      <c r="FC5" s="168">
        <v>11</v>
      </c>
      <c r="FD5" s="168"/>
      <c r="FE5" s="168"/>
      <c r="FF5" s="168"/>
      <c r="FG5" s="168"/>
      <c r="FH5" s="168"/>
      <c r="FI5" s="168"/>
      <c r="FJ5" s="168"/>
      <c r="FK5" s="168"/>
    </row>
    <row r="6" spans="1:167" ht="12.75">
      <c r="A6" s="12"/>
      <c r="B6" s="166" t="s">
        <v>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88" t="s">
        <v>27</v>
      </c>
      <c r="AW6" s="88"/>
      <c r="AX6" s="88"/>
      <c r="AY6" s="88"/>
      <c r="AZ6" s="88"/>
      <c r="BA6" s="88"/>
      <c r="BB6" s="88"/>
      <c r="BC6" s="88"/>
      <c r="BD6" s="103">
        <f>SUM(BO6:FK6)</f>
        <v>289989.556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SUM(CA7:CA10)</f>
        <v>60106.27099999999</v>
      </c>
      <c r="CB6" s="103"/>
      <c r="CC6" s="103"/>
      <c r="CD6" s="103"/>
      <c r="CE6" s="103"/>
      <c r="CF6" s="103"/>
      <c r="CG6" s="103"/>
      <c r="CH6" s="103"/>
      <c r="CI6" s="103"/>
      <c r="CJ6" s="103">
        <f>SUM(CJ7:CJ10)</f>
        <v>94262.23736600307</v>
      </c>
      <c r="CK6" s="103"/>
      <c r="CL6" s="103"/>
      <c r="CM6" s="103"/>
      <c r="CN6" s="103"/>
      <c r="CO6" s="103"/>
      <c r="CP6" s="103"/>
      <c r="CQ6" s="103"/>
      <c r="CR6" s="103"/>
      <c r="CS6" s="103">
        <f>SUM(CS7:CS10)</f>
        <v>28844.63263399694</v>
      </c>
      <c r="CT6" s="103"/>
      <c r="CU6" s="103"/>
      <c r="CV6" s="103"/>
      <c r="CW6" s="103"/>
      <c r="CX6" s="103"/>
      <c r="CY6" s="103"/>
      <c r="CZ6" s="103"/>
      <c r="DA6" s="103"/>
      <c r="DB6" s="103">
        <f>SUM(DB7:DB10)</f>
        <v>17412.028</v>
      </c>
      <c r="DC6" s="103"/>
      <c r="DD6" s="103"/>
      <c r="DE6" s="103"/>
      <c r="DF6" s="103"/>
      <c r="DG6" s="103"/>
      <c r="DH6" s="103"/>
      <c r="DI6" s="103"/>
      <c r="DJ6" s="103"/>
      <c r="DK6" s="103">
        <f>SUM(DK7:DK10)</f>
        <v>88683.81599999999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03">
        <f>SUM(ES7:ES10)</f>
        <v>680.571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63"/>
      <c r="FD6" s="163"/>
      <c r="FE6" s="163"/>
      <c r="FF6" s="163"/>
      <c r="FG6" s="163"/>
      <c r="FH6" s="163"/>
      <c r="FI6" s="163"/>
      <c r="FJ6" s="163"/>
      <c r="FK6" s="163"/>
    </row>
    <row r="7" spans="1:167" ht="12.75">
      <c r="A7" s="13"/>
      <c r="B7" s="164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  <c r="AV7" s="84" t="s">
        <v>28</v>
      </c>
      <c r="AW7" s="84"/>
      <c r="AX7" s="84"/>
      <c r="AY7" s="84"/>
      <c r="AZ7" s="84"/>
      <c r="BA7" s="84"/>
      <c r="BB7" s="84"/>
      <c r="BC7" s="84"/>
      <c r="BD7" s="97">
        <f>SUM(BO7:FK7)</f>
        <v>170513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>
        <v>24302</v>
      </c>
      <c r="CB7" s="97"/>
      <c r="CC7" s="97"/>
      <c r="CD7" s="97"/>
      <c r="CE7" s="97"/>
      <c r="CF7" s="97"/>
      <c r="CG7" s="97"/>
      <c r="CH7" s="97"/>
      <c r="CI7" s="97"/>
      <c r="CJ7" s="97">
        <v>58002</v>
      </c>
      <c r="CK7" s="97"/>
      <c r="CL7" s="97"/>
      <c r="CM7" s="97"/>
      <c r="CN7" s="97"/>
      <c r="CO7" s="97"/>
      <c r="CP7" s="97"/>
      <c r="CQ7" s="97"/>
      <c r="CR7" s="97"/>
      <c r="CS7" s="97">
        <v>17749</v>
      </c>
      <c r="CT7" s="97"/>
      <c r="CU7" s="97"/>
      <c r="CV7" s="97"/>
      <c r="CW7" s="97"/>
      <c r="CX7" s="97"/>
      <c r="CY7" s="97"/>
      <c r="CZ7" s="97"/>
      <c r="DA7" s="97"/>
      <c r="DB7" s="97">
        <v>9207</v>
      </c>
      <c r="DC7" s="97"/>
      <c r="DD7" s="97"/>
      <c r="DE7" s="97"/>
      <c r="DF7" s="97"/>
      <c r="DG7" s="97"/>
      <c r="DH7" s="97"/>
      <c r="DI7" s="97"/>
      <c r="DJ7" s="97"/>
      <c r="DK7" s="154">
        <f>60963+290</f>
        <v>61253</v>
      </c>
      <c r="DL7" s="155"/>
      <c r="DM7" s="155"/>
      <c r="DN7" s="155"/>
      <c r="DO7" s="155"/>
      <c r="DP7" s="155"/>
      <c r="DQ7" s="155"/>
      <c r="DR7" s="155"/>
      <c r="DS7" s="155"/>
      <c r="DT7" s="156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153"/>
      <c r="FD7" s="153"/>
      <c r="FE7" s="153"/>
      <c r="FF7" s="153"/>
      <c r="FG7" s="153"/>
      <c r="FH7" s="153"/>
      <c r="FI7" s="153"/>
      <c r="FJ7" s="153"/>
      <c r="FK7" s="153"/>
    </row>
    <row r="8" spans="1:167" ht="12.75">
      <c r="A8" s="11"/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 t="s">
        <v>29</v>
      </c>
      <c r="AW8" s="84"/>
      <c r="AX8" s="84"/>
      <c r="AY8" s="84"/>
      <c r="AZ8" s="84"/>
      <c r="BA8" s="84"/>
      <c r="BB8" s="84"/>
      <c r="BC8" s="84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154"/>
      <c r="DL8" s="155"/>
      <c r="DM8" s="155"/>
      <c r="DN8" s="155"/>
      <c r="DO8" s="155"/>
      <c r="DP8" s="155"/>
      <c r="DQ8" s="155"/>
      <c r="DR8" s="155"/>
      <c r="DS8" s="155"/>
      <c r="DT8" s="156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ht="12.75">
      <c r="A9" s="11"/>
      <c r="B9" s="82" t="s">
        <v>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4" t="s">
        <v>30</v>
      </c>
      <c r="AW9" s="84"/>
      <c r="AX9" s="84"/>
      <c r="AY9" s="84"/>
      <c r="AZ9" s="84"/>
      <c r="BA9" s="84"/>
      <c r="BB9" s="84"/>
      <c r="BC9" s="84"/>
      <c r="BD9" s="97">
        <f>SUM(BO9:FK9)</f>
        <v>25982.910000000003</v>
      </c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>
        <f>1200.084+22.654+15.22</f>
        <v>1237.958</v>
      </c>
      <c r="CB9" s="97"/>
      <c r="CC9" s="97"/>
      <c r="CD9" s="97"/>
      <c r="CE9" s="97"/>
      <c r="CF9" s="97"/>
      <c r="CG9" s="97"/>
      <c r="CH9" s="97"/>
      <c r="CI9" s="97"/>
      <c r="CJ9" s="97">
        <v>9625.574272588055</v>
      </c>
      <c r="CK9" s="97"/>
      <c r="CL9" s="97"/>
      <c r="CM9" s="97"/>
      <c r="CN9" s="97"/>
      <c r="CO9" s="97"/>
      <c r="CP9" s="97"/>
      <c r="CQ9" s="97"/>
      <c r="CR9" s="97"/>
      <c r="CS9" s="97">
        <v>2945.425727411945</v>
      </c>
      <c r="CT9" s="97"/>
      <c r="CU9" s="97"/>
      <c r="CV9" s="97"/>
      <c r="CW9" s="97"/>
      <c r="CX9" s="97"/>
      <c r="CY9" s="97"/>
      <c r="CZ9" s="97"/>
      <c r="DA9" s="97"/>
      <c r="DB9" s="97">
        <v>52.407</v>
      </c>
      <c r="DC9" s="97"/>
      <c r="DD9" s="97"/>
      <c r="DE9" s="97"/>
      <c r="DF9" s="97"/>
      <c r="DG9" s="97"/>
      <c r="DH9" s="97"/>
      <c r="DI9" s="97"/>
      <c r="DJ9" s="97"/>
      <c r="DK9" s="154">
        <v>12121.545000000002</v>
      </c>
      <c r="DL9" s="155"/>
      <c r="DM9" s="155"/>
      <c r="DN9" s="155"/>
      <c r="DO9" s="155"/>
      <c r="DP9" s="155"/>
      <c r="DQ9" s="155"/>
      <c r="DR9" s="155"/>
      <c r="DS9" s="155"/>
      <c r="DT9" s="156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97">
        <v>0</v>
      </c>
      <c r="ET9" s="97"/>
      <c r="EU9" s="97"/>
      <c r="EV9" s="97"/>
      <c r="EW9" s="97"/>
      <c r="EX9" s="97"/>
      <c r="EY9" s="97"/>
      <c r="EZ9" s="97"/>
      <c r="FA9" s="97"/>
      <c r="FB9" s="97"/>
      <c r="FC9" s="153"/>
      <c r="FD9" s="153"/>
      <c r="FE9" s="153"/>
      <c r="FF9" s="153"/>
      <c r="FG9" s="153"/>
      <c r="FH9" s="153"/>
      <c r="FI9" s="153"/>
      <c r="FJ9" s="153"/>
      <c r="FK9" s="153"/>
    </row>
    <row r="10" spans="1:167" ht="12.75">
      <c r="A10" s="11"/>
      <c r="B10" s="158" t="s">
        <v>55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4" t="s">
        <v>31</v>
      </c>
      <c r="AW10" s="84"/>
      <c r="AX10" s="84"/>
      <c r="AY10" s="84"/>
      <c r="AZ10" s="84"/>
      <c r="BA10" s="84"/>
      <c r="BB10" s="84"/>
      <c r="BC10" s="84"/>
      <c r="BD10" s="97">
        <f>SUM(BO10:FK10)</f>
        <v>93493.64599999998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>
        <f>20831.4+13715.27+19.643</f>
        <v>34566.312999999995</v>
      </c>
      <c r="CB10" s="97"/>
      <c r="CC10" s="97"/>
      <c r="CD10" s="97"/>
      <c r="CE10" s="97"/>
      <c r="CF10" s="97"/>
      <c r="CG10" s="97"/>
      <c r="CH10" s="97"/>
      <c r="CI10" s="97"/>
      <c r="CJ10" s="97">
        <v>26634.66309341501</v>
      </c>
      <c r="CK10" s="97"/>
      <c r="CL10" s="97"/>
      <c r="CM10" s="97"/>
      <c r="CN10" s="97"/>
      <c r="CO10" s="97"/>
      <c r="CP10" s="97"/>
      <c r="CQ10" s="97"/>
      <c r="CR10" s="97"/>
      <c r="CS10" s="154">
        <v>8150.206906584993</v>
      </c>
      <c r="CT10" s="155"/>
      <c r="CU10" s="155"/>
      <c r="CV10" s="155"/>
      <c r="CW10" s="155"/>
      <c r="CX10" s="155"/>
      <c r="CY10" s="155"/>
      <c r="CZ10" s="155"/>
      <c r="DA10" s="156"/>
      <c r="DB10" s="97">
        <v>8152.621</v>
      </c>
      <c r="DC10" s="97"/>
      <c r="DD10" s="97"/>
      <c r="DE10" s="97"/>
      <c r="DF10" s="97"/>
      <c r="DG10" s="97"/>
      <c r="DH10" s="97"/>
      <c r="DI10" s="97"/>
      <c r="DJ10" s="97"/>
      <c r="DK10" s="154">
        <v>15309.270999999997</v>
      </c>
      <c r="DL10" s="155"/>
      <c r="DM10" s="155"/>
      <c r="DN10" s="155"/>
      <c r="DO10" s="155"/>
      <c r="DP10" s="155"/>
      <c r="DQ10" s="155"/>
      <c r="DR10" s="155"/>
      <c r="DS10" s="155"/>
      <c r="DT10" s="156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97">
        <v>680.571</v>
      </c>
      <c r="ET10" s="97"/>
      <c r="EU10" s="97"/>
      <c r="EV10" s="97"/>
      <c r="EW10" s="97"/>
      <c r="EX10" s="97"/>
      <c r="EY10" s="97"/>
      <c r="EZ10" s="97"/>
      <c r="FA10" s="97"/>
      <c r="FB10" s="97"/>
      <c r="FC10" s="153"/>
      <c r="FD10" s="153"/>
      <c r="FE10" s="153"/>
      <c r="FF10" s="153"/>
      <c r="FG10" s="153"/>
      <c r="FH10" s="153"/>
      <c r="FI10" s="153"/>
      <c r="FJ10" s="153"/>
      <c r="FK10" s="153"/>
    </row>
    <row r="11" spans="1:167" ht="12.75">
      <c r="A11" s="11"/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32</v>
      </c>
      <c r="AW11" s="84"/>
      <c r="AX11" s="84"/>
      <c r="AY11" s="84"/>
      <c r="AZ11" s="84"/>
      <c r="BA11" s="84"/>
      <c r="BB11" s="84"/>
      <c r="BC11" s="84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</row>
    <row r="12" spans="1:167" ht="12.75">
      <c r="A12" s="11"/>
      <c r="B12" s="82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33</v>
      </c>
      <c r="AW12" s="84"/>
      <c r="AX12" s="84"/>
      <c r="AY12" s="84"/>
      <c r="AZ12" s="84"/>
      <c r="BA12" s="84"/>
      <c r="BB12" s="84"/>
      <c r="BC12" s="84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</row>
    <row r="13" spans="1:167" ht="12.75">
      <c r="A13" s="11"/>
      <c r="B13" s="9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4" t="s">
        <v>35</v>
      </c>
      <c r="AW13" s="84"/>
      <c r="AX13" s="84"/>
      <c r="AY13" s="84"/>
      <c r="AZ13" s="84"/>
      <c r="BA13" s="84"/>
      <c r="BB13" s="84"/>
      <c r="BC13" s="8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ht="12.75">
      <c r="A14" s="11"/>
      <c r="B14" s="90" t="s">
        <v>59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4" t="s">
        <v>36</v>
      </c>
      <c r="AW14" s="84"/>
      <c r="AX14" s="84"/>
      <c r="AY14" s="84"/>
      <c r="AZ14" s="84"/>
      <c r="BA14" s="84"/>
      <c r="BB14" s="84"/>
      <c r="BC14" s="8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ht="12.75">
      <c r="A15" s="11"/>
      <c r="B15" s="90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4" t="s">
        <v>37</v>
      </c>
      <c r="AW15" s="84"/>
      <c r="AX15" s="84"/>
      <c r="AY15" s="84"/>
      <c r="AZ15" s="84"/>
      <c r="BA15" s="84"/>
      <c r="BB15" s="84"/>
      <c r="BC15" s="8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ht="12.75">
      <c r="A16" s="11"/>
      <c r="B16" s="92" t="s">
        <v>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84" t="s">
        <v>38</v>
      </c>
      <c r="AW16" s="84"/>
      <c r="AX16" s="84"/>
      <c r="AY16" s="84"/>
      <c r="AZ16" s="84"/>
      <c r="BA16" s="84"/>
      <c r="BB16" s="84"/>
      <c r="BC16" s="8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ht="12.75">
      <c r="A17" s="11"/>
      <c r="B17" s="92" t="s">
        <v>97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84" t="s">
        <v>39</v>
      </c>
      <c r="AW17" s="84"/>
      <c r="AX17" s="84"/>
      <c r="AY17" s="84"/>
      <c r="AZ17" s="84"/>
      <c r="BA17" s="84"/>
      <c r="BB17" s="84"/>
      <c r="BC17" s="8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</row>
    <row r="18" spans="1:167" ht="12.75">
      <c r="A18" s="11"/>
      <c r="B18" s="90" t="s">
        <v>61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84" t="s">
        <v>40</v>
      </c>
      <c r="AW18" s="84"/>
      <c r="AX18" s="84"/>
      <c r="AY18" s="84"/>
      <c r="AZ18" s="84"/>
      <c r="BA18" s="84"/>
      <c r="BB18" s="84"/>
      <c r="BC18" s="8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</row>
    <row r="19" spans="1:167" ht="12.75">
      <c r="A19" s="11"/>
      <c r="B19" s="90" t="s">
        <v>62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84" t="s">
        <v>41</v>
      </c>
      <c r="AW19" s="84"/>
      <c r="AX19" s="84"/>
      <c r="AY19" s="84"/>
      <c r="AZ19" s="84"/>
      <c r="BA19" s="84"/>
      <c r="BB19" s="84"/>
      <c r="BC19" s="8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</row>
    <row r="20" spans="1:167" ht="12.75">
      <c r="A20" s="11"/>
      <c r="B20" s="92" t="s">
        <v>63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84" t="s">
        <v>43</v>
      </c>
      <c r="AW20" s="84"/>
      <c r="AX20" s="84"/>
      <c r="AY20" s="84"/>
      <c r="AZ20" s="84"/>
      <c r="BA20" s="84"/>
      <c r="BB20" s="84"/>
      <c r="BC20" s="8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</row>
    <row r="21" spans="1:167" ht="12.75">
      <c r="A21" s="11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84" t="s">
        <v>42</v>
      </c>
      <c r="AW21" s="84"/>
      <c r="AX21" s="84"/>
      <c r="AY21" s="84"/>
      <c r="AZ21" s="84"/>
      <c r="BA21" s="84"/>
      <c r="BB21" s="84"/>
      <c r="BC21" s="8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</row>
    <row r="22" spans="1:167" ht="12.75">
      <c r="A22" s="11"/>
      <c r="B22" s="92" t="s">
        <v>65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4" t="s">
        <v>44</v>
      </c>
      <c r="AW22" s="84"/>
      <c r="AX22" s="84"/>
      <c r="AY22" s="84"/>
      <c r="AZ22" s="84"/>
      <c r="BA22" s="84"/>
      <c r="BB22" s="84"/>
      <c r="BC22" s="8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</row>
    <row r="23" spans="1:167" ht="12.75">
      <c r="A23" s="11"/>
      <c r="B23" s="92" t="s">
        <v>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4" t="s">
        <v>45</v>
      </c>
      <c r="AW23" s="84"/>
      <c r="AX23" s="84"/>
      <c r="AY23" s="84"/>
      <c r="AZ23" s="84"/>
      <c r="BA23" s="84"/>
      <c r="BB23" s="84"/>
      <c r="BC23" s="8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</row>
    <row r="24" spans="1:167" ht="12.75">
      <c r="A24" s="11"/>
      <c r="B24" s="90" t="s">
        <v>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84" t="s">
        <v>46</v>
      </c>
      <c r="AW24" s="84"/>
      <c r="AX24" s="84"/>
      <c r="AY24" s="84"/>
      <c r="AZ24" s="84"/>
      <c r="BA24" s="84"/>
      <c r="BB24" s="84"/>
      <c r="BC24" s="8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</row>
    <row r="25" spans="1:167" ht="12.75">
      <c r="A25" s="11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34</v>
      </c>
      <c r="AW25" s="84"/>
      <c r="AX25" s="84"/>
      <c r="AY25" s="84"/>
      <c r="AZ25" s="84"/>
      <c r="BA25" s="84"/>
      <c r="BB25" s="84"/>
      <c r="BC25" s="8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</row>
    <row r="26" spans="1:167" ht="12.75">
      <c r="A26" s="11"/>
      <c r="B26" s="82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47</v>
      </c>
      <c r="AW26" s="84"/>
      <c r="AX26" s="84"/>
      <c r="AY26" s="84"/>
      <c r="AZ26" s="84"/>
      <c r="BA26" s="84"/>
      <c r="BB26" s="84"/>
      <c r="BC26" s="8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ht="12.75">
      <c r="A27" s="12"/>
      <c r="B27" s="86" t="s">
        <v>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48</v>
      </c>
      <c r="AW27" s="88"/>
      <c r="AX27" s="88"/>
      <c r="AY27" s="88"/>
      <c r="AZ27" s="88"/>
      <c r="BA27" s="88"/>
      <c r="BB27" s="88"/>
      <c r="BC27" s="88"/>
      <c r="BD27" s="103">
        <f>BD6</f>
        <v>289989.556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ht="12.75">
      <c r="A28" s="14"/>
      <c r="B28" s="146" t="s">
        <v>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8" t="s">
        <v>49</v>
      </c>
      <c r="AW28" s="148"/>
      <c r="AX28" s="148"/>
      <c r="AY28" s="148"/>
      <c r="AZ28" s="148"/>
      <c r="BA28" s="148"/>
      <c r="BB28" s="148"/>
      <c r="BC28" s="148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43"/>
      <c r="CB28" s="138"/>
      <c r="CC28" s="138"/>
      <c r="CD28" s="138"/>
      <c r="CE28" s="138"/>
      <c r="CF28" s="138"/>
      <c r="CG28" s="138"/>
      <c r="CH28" s="138"/>
      <c r="CI28" s="138"/>
      <c r="CJ28" s="143"/>
      <c r="CK28" s="138"/>
      <c r="CL28" s="138"/>
      <c r="CM28" s="138"/>
      <c r="CN28" s="138"/>
      <c r="CO28" s="138"/>
      <c r="CP28" s="138"/>
      <c r="CQ28" s="138"/>
      <c r="CR28" s="138"/>
      <c r="CS28" s="143"/>
      <c r="CT28" s="138"/>
      <c r="CU28" s="138"/>
      <c r="CV28" s="138"/>
      <c r="CW28" s="138"/>
      <c r="CX28" s="138"/>
      <c r="CY28" s="138"/>
      <c r="CZ28" s="138"/>
      <c r="DA28" s="138"/>
      <c r="DB28" s="143"/>
      <c r="DC28" s="138"/>
      <c r="DD28" s="138"/>
      <c r="DE28" s="138"/>
      <c r="DF28" s="138"/>
      <c r="DG28" s="138"/>
      <c r="DH28" s="138"/>
      <c r="DI28" s="138"/>
      <c r="DJ28" s="138"/>
      <c r="DK28" s="143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43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ht="12.75">
      <c r="A29" s="139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50</v>
      </c>
      <c r="AW29" s="142"/>
      <c r="AX29" s="142"/>
      <c r="AY29" s="142"/>
      <c r="AZ29" s="142"/>
      <c r="BA29" s="142"/>
      <c r="BB29" s="142"/>
      <c r="BC29" s="142"/>
      <c r="BD29" s="143">
        <f>BD27+BD28</f>
        <v>289989.556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16">
      <selection activeCell="BJ27" sqref="BJ27:DJ27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5.75">
      <c r="A6" s="135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ht="15.75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2</v>
      </c>
      <c r="AX8" s="136" t="s">
        <v>118</v>
      </c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37" t="s">
        <v>98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23" t="s">
        <v>9</v>
      </c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124" t="s">
        <v>10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5" spans="1:108" ht="15">
      <c r="A15" s="125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5" t="s">
        <v>17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34">
        <v>1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ht="15">
      <c r="A17" s="11"/>
      <c r="B17" s="158" t="s">
        <v>11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9"/>
      <c r="BJ17" s="88" t="s">
        <v>19</v>
      </c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5">
        <f>BW18+BW19</f>
        <v>1585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</row>
    <row r="18" spans="1:108" ht="15">
      <c r="A18" s="52"/>
      <c r="B18" s="121" t="s">
        <v>12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96" t="s">
        <v>20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>
        <v>548</v>
      </c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1:108" ht="15">
      <c r="A19" s="52"/>
      <c r="B19" s="121" t="s">
        <v>13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2"/>
      <c r="BJ19" s="96" t="s">
        <v>21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7">
        <v>1037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1:108" ht="15">
      <c r="A20" s="52"/>
      <c r="B20" s="104" t="s">
        <v>14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5"/>
      <c r="BJ20" s="102" t="s">
        <v>22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1:108" ht="15">
      <c r="A21" s="52"/>
      <c r="B21" s="104" t="s">
        <v>15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2" t="s">
        <v>23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97">
        <v>869</v>
      </c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</row>
    <row r="22" spans="1:108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15">
      <c r="A23" s="106" t="s">
        <v>95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</row>
    <row r="24" spans="1:108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 t="s">
        <v>25</v>
      </c>
    </row>
    <row r="25" spans="1:108" ht="15">
      <c r="A25" s="107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9"/>
      <c r="BJ25" s="113" t="s">
        <v>17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9" t="s">
        <v>3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 t="s">
        <v>4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</row>
    <row r="26" spans="1:108" ht="1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20">
        <v>1</v>
      </c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>
        <v>2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108" ht="15">
      <c r="A27" s="99" t="s">
        <v>26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BJ27" s="102" t="s">
        <v>27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>
        <f>SUM(BW28:CM31)</f>
        <v>240409.22999999998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>
        <f>SUM(CN28:DD31)</f>
        <v>284028.376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</row>
    <row r="28" spans="1:108" ht="15">
      <c r="A28" s="52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6" t="s">
        <v>28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7">
        <v>110696</v>
      </c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>
        <v>151039</v>
      </c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</row>
    <row r="29" spans="1:108" ht="15">
      <c r="A29" s="52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6" t="s">
        <v>29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</row>
    <row r="30" spans="1:108" ht="15">
      <c r="A30" s="52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6" t="s">
        <v>30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7">
        <v>18249.73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>
        <v>37236.376</v>
      </c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</row>
    <row r="31" spans="1:108" ht="15">
      <c r="A31" s="52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6" t="s">
        <v>31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7">
        <v>111463.5</v>
      </c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>
        <v>95753</v>
      </c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</row>
    <row r="32" spans="1:108" ht="15">
      <c r="A32" s="52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6" t="s">
        <v>32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ht="15">
      <c r="A33" s="52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6" t="s">
        <v>33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</row>
    <row r="34" spans="1:108" ht="15">
      <c r="A34" s="11"/>
      <c r="B34" s="90" t="s">
        <v>58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84" t="s">
        <v>35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11"/>
      <c r="B35" s="90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1"/>
      <c r="BJ35" s="84" t="s">
        <v>36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11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84" t="s">
        <v>37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11"/>
      <c r="B37" s="92" t="s">
        <v>96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3"/>
      <c r="BJ37" s="84" t="s">
        <v>38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11"/>
      <c r="B38" s="92" t="s">
        <v>97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3"/>
      <c r="BJ38" s="84" t="s">
        <v>39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11"/>
      <c r="B39" s="90" t="s">
        <v>61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84" t="s">
        <v>40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11"/>
      <c r="B40" s="90" t="s">
        <v>62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1"/>
      <c r="BJ40" s="84" t="s">
        <v>41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spans="1:108" ht="15">
      <c r="A41" s="11"/>
      <c r="B41" s="92" t="s">
        <v>63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84" t="s">
        <v>43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11"/>
      <c r="B42" s="90" t="s">
        <v>64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4" t="s">
        <v>42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11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84" t="s">
        <v>44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">
      <c r="A44" s="1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84" t="s">
        <v>45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">
      <c r="A45" s="11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84" t="s">
        <v>46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108" ht="15">
      <c r="A46" s="11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4" t="s">
        <v>34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</row>
    <row r="47" spans="1:108" ht="15">
      <c r="A47" s="11"/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4" t="s">
        <v>47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</row>
    <row r="48" spans="1:108" ht="15">
      <c r="A48" s="12"/>
      <c r="B48" s="86" t="s">
        <v>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48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03">
        <f>BW27</f>
        <v>240409.22999999998</v>
      </c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>
        <f>CN27</f>
        <v>284028.376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</row>
    <row r="49" spans="1:108" ht="15.75" thickBot="1">
      <c r="A49" s="15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</row>
    <row r="50" spans="1:108" ht="15.75" thickBot="1">
      <c r="A50" s="16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79" t="s">
        <v>50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>
        <f>BW48+BW49</f>
        <v>240409.22999999998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>
        <f>CN48+CN49</f>
        <v>284028.376</v>
      </c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>
      <c r="A51" s="17"/>
      <c r="B51" s="68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70" t="s">
        <v>51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1">
        <f>BW50-CN50</f>
        <v>-43619.14600000001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67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1:108" ht="24" customHeight="1">
      <c r="A57" s="1"/>
      <c r="B57" s="67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:108" ht="27" customHeight="1">
      <c r="A58" s="1"/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</row>
  </sheetData>
  <sheetProtection/>
  <mergeCells count="137">
    <mergeCell ref="A4:DD4"/>
    <mergeCell ref="A5:DD5"/>
    <mergeCell ref="A6:DD6"/>
    <mergeCell ref="A7:DD7"/>
    <mergeCell ref="AX8:BH8"/>
    <mergeCell ref="BL10:DD10"/>
    <mergeCell ref="BL11:DD11"/>
    <mergeCell ref="A13:DD13"/>
    <mergeCell ref="A15:BI16"/>
    <mergeCell ref="BJ15:BV16"/>
    <mergeCell ref="BW15:DD15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8:DD58"/>
    <mergeCell ref="B51:BI51"/>
    <mergeCell ref="BJ51:BV51"/>
    <mergeCell ref="BW51:CM51"/>
    <mergeCell ref="CN51:DD51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1">
      <selection activeCell="BO27" sqref="BO27:DJ27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124" t="s">
        <v>119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3" spans="1:167" ht="12.75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6" t="s">
        <v>17</v>
      </c>
      <c r="AW3" s="177"/>
      <c r="AX3" s="177"/>
      <c r="AY3" s="177"/>
      <c r="AZ3" s="177"/>
      <c r="BA3" s="177"/>
      <c r="BB3" s="177"/>
      <c r="BC3" s="178"/>
      <c r="BD3" s="170" t="s">
        <v>82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2"/>
      <c r="BO3" s="131" t="s">
        <v>83</v>
      </c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ht="115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5"/>
      <c r="AV4" s="179"/>
      <c r="AW4" s="180"/>
      <c r="AX4" s="180"/>
      <c r="AY4" s="180"/>
      <c r="AZ4" s="180"/>
      <c r="BA4" s="180"/>
      <c r="BB4" s="180"/>
      <c r="BC4" s="181"/>
      <c r="BD4" s="185"/>
      <c r="BE4" s="186"/>
      <c r="BF4" s="186"/>
      <c r="BG4" s="186"/>
      <c r="BH4" s="186"/>
      <c r="BI4" s="186"/>
      <c r="BJ4" s="186"/>
      <c r="BK4" s="186"/>
      <c r="BL4" s="186"/>
      <c r="BM4" s="186"/>
      <c r="BN4" s="187"/>
      <c r="BO4" s="169" t="s">
        <v>92</v>
      </c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93</v>
      </c>
      <c r="CB4" s="169"/>
      <c r="CC4" s="169"/>
      <c r="CD4" s="169"/>
      <c r="CE4" s="169"/>
      <c r="CF4" s="169"/>
      <c r="CG4" s="169"/>
      <c r="CH4" s="169"/>
      <c r="CI4" s="169"/>
      <c r="CJ4" s="169" t="s">
        <v>84</v>
      </c>
      <c r="CK4" s="169"/>
      <c r="CL4" s="169"/>
      <c r="CM4" s="169"/>
      <c r="CN4" s="169"/>
      <c r="CO4" s="169"/>
      <c r="CP4" s="169"/>
      <c r="CQ4" s="169"/>
      <c r="CR4" s="169"/>
      <c r="CS4" s="169" t="s">
        <v>91</v>
      </c>
      <c r="CT4" s="169"/>
      <c r="CU4" s="169"/>
      <c r="CV4" s="169"/>
      <c r="CW4" s="169"/>
      <c r="CX4" s="169"/>
      <c r="CY4" s="169"/>
      <c r="CZ4" s="169"/>
      <c r="DA4" s="169"/>
      <c r="DB4" s="169" t="s">
        <v>85</v>
      </c>
      <c r="DC4" s="169"/>
      <c r="DD4" s="169"/>
      <c r="DE4" s="169"/>
      <c r="DF4" s="169"/>
      <c r="DG4" s="169"/>
      <c r="DH4" s="169"/>
      <c r="DI4" s="169"/>
      <c r="DJ4" s="169"/>
      <c r="DK4" s="169" t="s">
        <v>87</v>
      </c>
      <c r="DL4" s="169"/>
      <c r="DM4" s="169"/>
      <c r="DN4" s="169"/>
      <c r="DO4" s="169"/>
      <c r="DP4" s="169"/>
      <c r="DQ4" s="169"/>
      <c r="DR4" s="169"/>
      <c r="DS4" s="169"/>
      <c r="DT4" s="169"/>
      <c r="DU4" s="169" t="s">
        <v>86</v>
      </c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 t="s">
        <v>89</v>
      </c>
      <c r="EK4" s="169"/>
      <c r="EL4" s="169"/>
      <c r="EM4" s="169"/>
      <c r="EN4" s="169"/>
      <c r="EO4" s="169"/>
      <c r="EP4" s="169"/>
      <c r="EQ4" s="169"/>
      <c r="ER4" s="169"/>
      <c r="ES4" s="169" t="s">
        <v>90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 t="s">
        <v>88</v>
      </c>
      <c r="FD4" s="169"/>
      <c r="FE4" s="169"/>
      <c r="FF4" s="169"/>
      <c r="FG4" s="169"/>
      <c r="FH4" s="169"/>
      <c r="FI4" s="169"/>
      <c r="FJ4" s="169"/>
      <c r="FK4" s="169"/>
    </row>
    <row r="5" spans="1:167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2"/>
      <c r="AW5" s="183"/>
      <c r="AX5" s="183"/>
      <c r="AY5" s="183"/>
      <c r="AZ5" s="183"/>
      <c r="BA5" s="183"/>
      <c r="BB5" s="183"/>
      <c r="BC5" s="184"/>
      <c r="BD5" s="168">
        <v>1</v>
      </c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>
        <v>2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>
        <v>3</v>
      </c>
      <c r="CB5" s="168"/>
      <c r="CC5" s="168"/>
      <c r="CD5" s="168"/>
      <c r="CE5" s="168"/>
      <c r="CF5" s="168"/>
      <c r="CG5" s="168"/>
      <c r="CH5" s="168"/>
      <c r="CI5" s="168"/>
      <c r="CJ5" s="168">
        <v>4</v>
      </c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>
        <v>6</v>
      </c>
      <c r="DC5" s="168"/>
      <c r="DD5" s="168"/>
      <c r="DE5" s="168"/>
      <c r="DF5" s="168"/>
      <c r="DG5" s="168"/>
      <c r="DH5" s="168"/>
      <c r="DI5" s="168"/>
      <c r="DJ5" s="168"/>
      <c r="DK5" s="168">
        <v>7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>
        <v>8</v>
      </c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>
        <v>9</v>
      </c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/>
      <c r="FC5" s="168">
        <v>11</v>
      </c>
      <c r="FD5" s="168"/>
      <c r="FE5" s="168"/>
      <c r="FF5" s="168"/>
      <c r="FG5" s="168"/>
      <c r="FH5" s="168"/>
      <c r="FI5" s="168"/>
      <c r="FJ5" s="168"/>
      <c r="FK5" s="168"/>
    </row>
    <row r="6" spans="1:167" ht="12.75">
      <c r="A6" s="12"/>
      <c r="B6" s="166" t="s">
        <v>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88" t="s">
        <v>27</v>
      </c>
      <c r="AW6" s="88"/>
      <c r="AX6" s="88"/>
      <c r="AY6" s="88"/>
      <c r="AZ6" s="88"/>
      <c r="BA6" s="88"/>
      <c r="BB6" s="88"/>
      <c r="BC6" s="88"/>
      <c r="BD6" s="103">
        <f>SUM(BO6:FK6)</f>
        <v>284028.104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SUM(CA7:CA10)</f>
        <v>49980.69500000001</v>
      </c>
      <c r="CB6" s="103"/>
      <c r="CC6" s="103"/>
      <c r="CD6" s="103"/>
      <c r="CE6" s="103"/>
      <c r="CF6" s="103"/>
      <c r="CG6" s="103"/>
      <c r="CH6" s="103"/>
      <c r="CI6" s="103"/>
      <c r="CJ6" s="103">
        <f>SUM(CJ7:CJ10)</f>
        <v>84271.7296222664</v>
      </c>
      <c r="CK6" s="103"/>
      <c r="CL6" s="103"/>
      <c r="CM6" s="103"/>
      <c r="CN6" s="103"/>
      <c r="CO6" s="103"/>
      <c r="CP6" s="103"/>
      <c r="CQ6" s="103"/>
      <c r="CR6" s="103"/>
      <c r="CS6" s="103">
        <f>SUM(CS7:CS10)</f>
        <v>26216.3743777336</v>
      </c>
      <c r="CT6" s="103"/>
      <c r="CU6" s="103"/>
      <c r="CV6" s="103"/>
      <c r="CW6" s="103"/>
      <c r="CX6" s="103"/>
      <c r="CY6" s="103"/>
      <c r="CZ6" s="103"/>
      <c r="DA6" s="103"/>
      <c r="DB6" s="103">
        <f>SUM(DB7:DB10)</f>
        <v>22961.407</v>
      </c>
      <c r="DC6" s="103"/>
      <c r="DD6" s="103"/>
      <c r="DE6" s="103"/>
      <c r="DF6" s="103"/>
      <c r="DG6" s="103"/>
      <c r="DH6" s="103"/>
      <c r="DI6" s="103"/>
      <c r="DJ6" s="103"/>
      <c r="DK6" s="103">
        <f>SUM(DK7:DK10)</f>
        <v>98807.89799999999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03">
        <f>SUM(ES7:ES10)</f>
        <v>1790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63"/>
      <c r="FD6" s="163"/>
      <c r="FE6" s="163"/>
      <c r="FF6" s="163"/>
      <c r="FG6" s="163"/>
      <c r="FH6" s="163"/>
      <c r="FI6" s="163"/>
      <c r="FJ6" s="163"/>
      <c r="FK6" s="163"/>
    </row>
    <row r="7" spans="1:167" ht="12.75">
      <c r="A7" s="13"/>
      <c r="B7" s="164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  <c r="AV7" s="84" t="s">
        <v>28</v>
      </c>
      <c r="AW7" s="84"/>
      <c r="AX7" s="84"/>
      <c r="AY7" s="84"/>
      <c r="AZ7" s="84"/>
      <c r="BA7" s="84"/>
      <c r="BB7" s="84"/>
      <c r="BC7" s="84"/>
      <c r="BD7" s="97">
        <f>SUM(BO7:FK7)</f>
        <v>151039.104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>
        <v>14922</v>
      </c>
      <c r="CB7" s="97"/>
      <c r="CC7" s="97"/>
      <c r="CD7" s="97"/>
      <c r="CE7" s="97"/>
      <c r="CF7" s="97"/>
      <c r="CG7" s="97"/>
      <c r="CH7" s="97"/>
      <c r="CI7" s="97"/>
      <c r="CJ7" s="97">
        <v>49560</v>
      </c>
      <c r="CK7" s="97"/>
      <c r="CL7" s="97"/>
      <c r="CM7" s="97"/>
      <c r="CN7" s="97"/>
      <c r="CO7" s="97"/>
      <c r="CP7" s="97"/>
      <c r="CQ7" s="97"/>
      <c r="CR7" s="97"/>
      <c r="CS7" s="97">
        <v>15532.104000000001</v>
      </c>
      <c r="CT7" s="97"/>
      <c r="CU7" s="97"/>
      <c r="CV7" s="97"/>
      <c r="CW7" s="97"/>
      <c r="CX7" s="97"/>
      <c r="CY7" s="97"/>
      <c r="CZ7" s="97"/>
      <c r="DA7" s="97"/>
      <c r="DB7" s="97">
        <v>9039</v>
      </c>
      <c r="DC7" s="97"/>
      <c r="DD7" s="97"/>
      <c r="DE7" s="97"/>
      <c r="DF7" s="97"/>
      <c r="DG7" s="97"/>
      <c r="DH7" s="97"/>
      <c r="DI7" s="97"/>
      <c r="DJ7" s="97"/>
      <c r="DK7" s="154">
        <v>60963</v>
      </c>
      <c r="DL7" s="155"/>
      <c r="DM7" s="155"/>
      <c r="DN7" s="155"/>
      <c r="DO7" s="155"/>
      <c r="DP7" s="155"/>
      <c r="DQ7" s="155"/>
      <c r="DR7" s="155"/>
      <c r="DS7" s="155"/>
      <c r="DT7" s="156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97">
        <v>1023</v>
      </c>
      <c r="ET7" s="97"/>
      <c r="EU7" s="97"/>
      <c r="EV7" s="97"/>
      <c r="EW7" s="97"/>
      <c r="EX7" s="97"/>
      <c r="EY7" s="97"/>
      <c r="EZ7" s="97"/>
      <c r="FA7" s="97"/>
      <c r="FB7" s="97"/>
      <c r="FC7" s="153"/>
      <c r="FD7" s="153"/>
      <c r="FE7" s="153"/>
      <c r="FF7" s="153"/>
      <c r="FG7" s="153"/>
      <c r="FH7" s="153"/>
      <c r="FI7" s="153"/>
      <c r="FJ7" s="153"/>
      <c r="FK7" s="153"/>
    </row>
    <row r="8" spans="1:167" ht="12.75">
      <c r="A8" s="11"/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 t="s">
        <v>29</v>
      </c>
      <c r="AW8" s="84"/>
      <c r="AX8" s="84"/>
      <c r="AY8" s="84"/>
      <c r="AZ8" s="84"/>
      <c r="BA8" s="84"/>
      <c r="BB8" s="84"/>
      <c r="BC8" s="84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154"/>
      <c r="DL8" s="155"/>
      <c r="DM8" s="155"/>
      <c r="DN8" s="155"/>
      <c r="DO8" s="155"/>
      <c r="DP8" s="155"/>
      <c r="DQ8" s="155"/>
      <c r="DR8" s="155"/>
      <c r="DS8" s="155"/>
      <c r="DT8" s="156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ht="12.75">
      <c r="A9" s="11"/>
      <c r="B9" s="82" t="s">
        <v>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4" t="s">
        <v>30</v>
      </c>
      <c r="AW9" s="84"/>
      <c r="AX9" s="84"/>
      <c r="AY9" s="84"/>
      <c r="AZ9" s="84"/>
      <c r="BA9" s="84"/>
      <c r="BB9" s="84"/>
      <c r="BC9" s="84"/>
      <c r="BD9" s="97">
        <f>SUM(BO9:FK9)</f>
        <v>37235.99999999999</v>
      </c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>
        <f>738.446+168.394+21.339</f>
        <v>928.1790000000001</v>
      </c>
      <c r="CB9" s="97"/>
      <c r="CC9" s="97"/>
      <c r="CD9" s="97"/>
      <c r="CE9" s="97"/>
      <c r="CF9" s="97"/>
      <c r="CG9" s="97"/>
      <c r="CH9" s="97"/>
      <c r="CI9" s="97"/>
      <c r="CJ9" s="97">
        <v>9573.329255237802</v>
      </c>
      <c r="CK9" s="97"/>
      <c r="CL9" s="97"/>
      <c r="CM9" s="97"/>
      <c r="CN9" s="97"/>
      <c r="CO9" s="97"/>
      <c r="CP9" s="97"/>
      <c r="CQ9" s="97"/>
      <c r="CR9" s="97"/>
      <c r="CS9" s="97">
        <v>2946.6707447621957</v>
      </c>
      <c r="CT9" s="97"/>
      <c r="CU9" s="97"/>
      <c r="CV9" s="97"/>
      <c r="CW9" s="97"/>
      <c r="CX9" s="97"/>
      <c r="CY9" s="97"/>
      <c r="CZ9" s="97"/>
      <c r="DA9" s="97"/>
      <c r="DB9" s="97">
        <v>52.407</v>
      </c>
      <c r="DC9" s="97"/>
      <c r="DD9" s="97"/>
      <c r="DE9" s="97"/>
      <c r="DF9" s="97"/>
      <c r="DG9" s="97"/>
      <c r="DH9" s="97"/>
      <c r="DI9" s="97"/>
      <c r="DJ9" s="97"/>
      <c r="DK9" s="154">
        <v>23735.413999999997</v>
      </c>
      <c r="DL9" s="155"/>
      <c r="DM9" s="155"/>
      <c r="DN9" s="155"/>
      <c r="DO9" s="155"/>
      <c r="DP9" s="155"/>
      <c r="DQ9" s="155"/>
      <c r="DR9" s="155"/>
      <c r="DS9" s="155"/>
      <c r="DT9" s="156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97">
        <v>0</v>
      </c>
      <c r="ET9" s="97"/>
      <c r="EU9" s="97"/>
      <c r="EV9" s="97"/>
      <c r="EW9" s="97"/>
      <c r="EX9" s="97"/>
      <c r="EY9" s="97"/>
      <c r="EZ9" s="97"/>
      <c r="FA9" s="97"/>
      <c r="FB9" s="97"/>
      <c r="FC9" s="153"/>
      <c r="FD9" s="153"/>
      <c r="FE9" s="153"/>
      <c r="FF9" s="153"/>
      <c r="FG9" s="153"/>
      <c r="FH9" s="153"/>
      <c r="FI9" s="153"/>
      <c r="FJ9" s="153"/>
      <c r="FK9" s="153"/>
    </row>
    <row r="10" spans="1:167" ht="12.75">
      <c r="A10" s="11"/>
      <c r="B10" s="158" t="s">
        <v>55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4" t="s">
        <v>31</v>
      </c>
      <c r="AW10" s="84"/>
      <c r="AX10" s="84"/>
      <c r="AY10" s="84"/>
      <c r="AZ10" s="84"/>
      <c r="BA10" s="84"/>
      <c r="BB10" s="84"/>
      <c r="BC10" s="84"/>
      <c r="BD10" s="97">
        <f>SUM(BO10:FK10)</f>
        <v>95753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>
        <f>14669+19456+5.516</f>
        <v>34130.516</v>
      </c>
      <c r="CB10" s="97"/>
      <c r="CC10" s="97"/>
      <c r="CD10" s="97"/>
      <c r="CE10" s="97"/>
      <c r="CF10" s="97"/>
      <c r="CG10" s="97"/>
      <c r="CH10" s="97"/>
      <c r="CI10" s="97"/>
      <c r="CJ10" s="97">
        <v>25138.400367028597</v>
      </c>
      <c r="CK10" s="97"/>
      <c r="CL10" s="97"/>
      <c r="CM10" s="97"/>
      <c r="CN10" s="97"/>
      <c r="CO10" s="97"/>
      <c r="CP10" s="97"/>
      <c r="CQ10" s="97"/>
      <c r="CR10" s="97"/>
      <c r="CS10" s="154">
        <v>7737.599632971403</v>
      </c>
      <c r="CT10" s="155"/>
      <c r="CU10" s="155"/>
      <c r="CV10" s="155"/>
      <c r="CW10" s="155"/>
      <c r="CX10" s="155"/>
      <c r="CY10" s="155"/>
      <c r="CZ10" s="155"/>
      <c r="DA10" s="156"/>
      <c r="DB10" s="97">
        <v>13870</v>
      </c>
      <c r="DC10" s="97"/>
      <c r="DD10" s="97"/>
      <c r="DE10" s="97"/>
      <c r="DF10" s="97"/>
      <c r="DG10" s="97"/>
      <c r="DH10" s="97"/>
      <c r="DI10" s="97"/>
      <c r="DJ10" s="97"/>
      <c r="DK10" s="154">
        <v>14109.483999999997</v>
      </c>
      <c r="DL10" s="155"/>
      <c r="DM10" s="155"/>
      <c r="DN10" s="155"/>
      <c r="DO10" s="155"/>
      <c r="DP10" s="155"/>
      <c r="DQ10" s="155"/>
      <c r="DR10" s="155"/>
      <c r="DS10" s="155"/>
      <c r="DT10" s="156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97">
        <v>767</v>
      </c>
      <c r="ET10" s="97"/>
      <c r="EU10" s="97"/>
      <c r="EV10" s="97"/>
      <c r="EW10" s="97"/>
      <c r="EX10" s="97"/>
      <c r="EY10" s="97"/>
      <c r="EZ10" s="97"/>
      <c r="FA10" s="97"/>
      <c r="FB10" s="97"/>
      <c r="FC10" s="153"/>
      <c r="FD10" s="153"/>
      <c r="FE10" s="153"/>
      <c r="FF10" s="153"/>
      <c r="FG10" s="153"/>
      <c r="FH10" s="153"/>
      <c r="FI10" s="153"/>
      <c r="FJ10" s="153"/>
      <c r="FK10" s="153"/>
    </row>
    <row r="11" spans="1:167" ht="12.75">
      <c r="A11" s="11"/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32</v>
      </c>
      <c r="AW11" s="84"/>
      <c r="AX11" s="84"/>
      <c r="AY11" s="84"/>
      <c r="AZ11" s="84"/>
      <c r="BA11" s="84"/>
      <c r="BB11" s="84"/>
      <c r="BC11" s="84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</row>
    <row r="12" spans="1:167" ht="12.75">
      <c r="A12" s="11"/>
      <c r="B12" s="82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33</v>
      </c>
      <c r="AW12" s="84"/>
      <c r="AX12" s="84"/>
      <c r="AY12" s="84"/>
      <c r="AZ12" s="84"/>
      <c r="BA12" s="84"/>
      <c r="BB12" s="84"/>
      <c r="BC12" s="84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</row>
    <row r="13" spans="1:167" ht="12.75">
      <c r="A13" s="11"/>
      <c r="B13" s="9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4" t="s">
        <v>35</v>
      </c>
      <c r="AW13" s="84"/>
      <c r="AX13" s="84"/>
      <c r="AY13" s="84"/>
      <c r="AZ13" s="84"/>
      <c r="BA13" s="84"/>
      <c r="BB13" s="84"/>
      <c r="BC13" s="8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ht="12.75">
      <c r="A14" s="11"/>
      <c r="B14" s="90" t="s">
        <v>59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4" t="s">
        <v>36</v>
      </c>
      <c r="AW14" s="84"/>
      <c r="AX14" s="84"/>
      <c r="AY14" s="84"/>
      <c r="AZ14" s="84"/>
      <c r="BA14" s="84"/>
      <c r="BB14" s="84"/>
      <c r="BC14" s="8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ht="12.75">
      <c r="A15" s="11"/>
      <c r="B15" s="90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4" t="s">
        <v>37</v>
      </c>
      <c r="AW15" s="84"/>
      <c r="AX15" s="84"/>
      <c r="AY15" s="84"/>
      <c r="AZ15" s="84"/>
      <c r="BA15" s="84"/>
      <c r="BB15" s="84"/>
      <c r="BC15" s="8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ht="12.75">
      <c r="A16" s="11"/>
      <c r="B16" s="92" t="s">
        <v>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84" t="s">
        <v>38</v>
      </c>
      <c r="AW16" s="84"/>
      <c r="AX16" s="84"/>
      <c r="AY16" s="84"/>
      <c r="AZ16" s="84"/>
      <c r="BA16" s="84"/>
      <c r="BB16" s="84"/>
      <c r="BC16" s="8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ht="12.75">
      <c r="A17" s="11"/>
      <c r="B17" s="92" t="s">
        <v>97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84" t="s">
        <v>39</v>
      </c>
      <c r="AW17" s="84"/>
      <c r="AX17" s="84"/>
      <c r="AY17" s="84"/>
      <c r="AZ17" s="84"/>
      <c r="BA17" s="84"/>
      <c r="BB17" s="84"/>
      <c r="BC17" s="8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</row>
    <row r="18" spans="1:167" ht="12.75">
      <c r="A18" s="11"/>
      <c r="B18" s="90" t="s">
        <v>61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84" t="s">
        <v>40</v>
      </c>
      <c r="AW18" s="84"/>
      <c r="AX18" s="84"/>
      <c r="AY18" s="84"/>
      <c r="AZ18" s="84"/>
      <c r="BA18" s="84"/>
      <c r="BB18" s="84"/>
      <c r="BC18" s="8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</row>
    <row r="19" spans="1:167" ht="12.75">
      <c r="A19" s="11"/>
      <c r="B19" s="90" t="s">
        <v>62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84" t="s">
        <v>41</v>
      </c>
      <c r="AW19" s="84"/>
      <c r="AX19" s="84"/>
      <c r="AY19" s="84"/>
      <c r="AZ19" s="84"/>
      <c r="BA19" s="84"/>
      <c r="BB19" s="84"/>
      <c r="BC19" s="8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</row>
    <row r="20" spans="1:167" ht="12.75">
      <c r="A20" s="11"/>
      <c r="B20" s="92" t="s">
        <v>63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84" t="s">
        <v>43</v>
      </c>
      <c r="AW20" s="84"/>
      <c r="AX20" s="84"/>
      <c r="AY20" s="84"/>
      <c r="AZ20" s="84"/>
      <c r="BA20" s="84"/>
      <c r="BB20" s="84"/>
      <c r="BC20" s="8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</row>
    <row r="21" spans="1:167" ht="12.75">
      <c r="A21" s="11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84" t="s">
        <v>42</v>
      </c>
      <c r="AW21" s="84"/>
      <c r="AX21" s="84"/>
      <c r="AY21" s="84"/>
      <c r="AZ21" s="84"/>
      <c r="BA21" s="84"/>
      <c r="BB21" s="84"/>
      <c r="BC21" s="8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</row>
    <row r="22" spans="1:167" ht="12.75">
      <c r="A22" s="11"/>
      <c r="B22" s="92" t="s">
        <v>65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4" t="s">
        <v>44</v>
      </c>
      <c r="AW22" s="84"/>
      <c r="AX22" s="84"/>
      <c r="AY22" s="84"/>
      <c r="AZ22" s="84"/>
      <c r="BA22" s="84"/>
      <c r="BB22" s="84"/>
      <c r="BC22" s="8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</row>
    <row r="23" spans="1:167" ht="12.75">
      <c r="A23" s="11"/>
      <c r="B23" s="92" t="s">
        <v>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4" t="s">
        <v>45</v>
      </c>
      <c r="AW23" s="84"/>
      <c r="AX23" s="84"/>
      <c r="AY23" s="84"/>
      <c r="AZ23" s="84"/>
      <c r="BA23" s="84"/>
      <c r="BB23" s="84"/>
      <c r="BC23" s="8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</row>
    <row r="24" spans="1:167" ht="12.75">
      <c r="A24" s="11"/>
      <c r="B24" s="90" t="s">
        <v>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84" t="s">
        <v>46</v>
      </c>
      <c r="AW24" s="84"/>
      <c r="AX24" s="84"/>
      <c r="AY24" s="84"/>
      <c r="AZ24" s="84"/>
      <c r="BA24" s="84"/>
      <c r="BB24" s="84"/>
      <c r="BC24" s="8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</row>
    <row r="25" spans="1:167" ht="12.75">
      <c r="A25" s="11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34</v>
      </c>
      <c r="AW25" s="84"/>
      <c r="AX25" s="84"/>
      <c r="AY25" s="84"/>
      <c r="AZ25" s="84"/>
      <c r="BA25" s="84"/>
      <c r="BB25" s="84"/>
      <c r="BC25" s="8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</row>
    <row r="26" spans="1:167" ht="12.75">
      <c r="A26" s="11"/>
      <c r="B26" s="82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47</v>
      </c>
      <c r="AW26" s="84"/>
      <c r="AX26" s="84"/>
      <c r="AY26" s="84"/>
      <c r="AZ26" s="84"/>
      <c r="BA26" s="84"/>
      <c r="BB26" s="84"/>
      <c r="BC26" s="8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ht="12.75">
      <c r="A27" s="12"/>
      <c r="B27" s="86" t="s">
        <v>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48</v>
      </c>
      <c r="AW27" s="88"/>
      <c r="AX27" s="88"/>
      <c r="AY27" s="88"/>
      <c r="AZ27" s="88"/>
      <c r="BA27" s="88"/>
      <c r="BB27" s="88"/>
      <c r="BC27" s="88"/>
      <c r="BD27" s="103">
        <f>BD6</f>
        <v>284028.104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ht="12.75">
      <c r="A28" s="14"/>
      <c r="B28" s="146" t="s">
        <v>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8" t="s">
        <v>49</v>
      </c>
      <c r="AW28" s="148"/>
      <c r="AX28" s="148"/>
      <c r="AY28" s="148"/>
      <c r="AZ28" s="148"/>
      <c r="BA28" s="148"/>
      <c r="BB28" s="148"/>
      <c r="BC28" s="148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43"/>
      <c r="CB28" s="138"/>
      <c r="CC28" s="138"/>
      <c r="CD28" s="138"/>
      <c r="CE28" s="138"/>
      <c r="CF28" s="138"/>
      <c r="CG28" s="138"/>
      <c r="CH28" s="138"/>
      <c r="CI28" s="138"/>
      <c r="CJ28" s="143"/>
      <c r="CK28" s="138"/>
      <c r="CL28" s="138"/>
      <c r="CM28" s="138"/>
      <c r="CN28" s="138"/>
      <c r="CO28" s="138"/>
      <c r="CP28" s="138"/>
      <c r="CQ28" s="138"/>
      <c r="CR28" s="138"/>
      <c r="CS28" s="143"/>
      <c r="CT28" s="138"/>
      <c r="CU28" s="138"/>
      <c r="CV28" s="138"/>
      <c r="CW28" s="138"/>
      <c r="CX28" s="138"/>
      <c r="CY28" s="138"/>
      <c r="CZ28" s="138"/>
      <c r="DA28" s="138"/>
      <c r="DB28" s="143"/>
      <c r="DC28" s="138"/>
      <c r="DD28" s="138"/>
      <c r="DE28" s="138"/>
      <c r="DF28" s="138"/>
      <c r="DG28" s="138"/>
      <c r="DH28" s="138"/>
      <c r="DI28" s="138"/>
      <c r="DJ28" s="138"/>
      <c r="DK28" s="143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43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ht="12.75">
      <c r="A29" s="139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50</v>
      </c>
      <c r="AW29" s="142"/>
      <c r="AX29" s="142"/>
      <c r="AY29" s="142"/>
      <c r="AZ29" s="142"/>
      <c r="BA29" s="142"/>
      <c r="BB29" s="142"/>
      <c r="BC29" s="142"/>
      <c r="BD29" s="143">
        <f>BD27+BD28</f>
        <v>284028.104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58"/>
  <sheetViews>
    <sheetView tabSelected="1" zoomScalePageLayoutView="0" workbookViewId="0" topLeftCell="A28">
      <selection activeCell="FF43" sqref="FF43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5.75">
      <c r="A6" s="135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ht="15.75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2</v>
      </c>
      <c r="AX8" s="136" t="s">
        <v>146</v>
      </c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37" t="s">
        <v>124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23" t="s">
        <v>9</v>
      </c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124" t="s">
        <v>10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5" spans="1:108" ht="15">
      <c r="A15" s="125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5" t="s">
        <v>17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34">
        <v>1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ht="15">
      <c r="A17" s="52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  <c r="BJ17" s="102" t="s">
        <v>19</v>
      </c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97">
        <f>BW18+BW19</f>
        <v>1041.77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ht="15">
      <c r="A18" s="52"/>
      <c r="B18" s="121" t="s">
        <v>12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96" t="s">
        <v>20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1:108" ht="15">
      <c r="A19" s="52"/>
      <c r="B19" s="121" t="s">
        <v>13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2"/>
      <c r="BJ19" s="96" t="s">
        <v>21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8">
        <v>1041.77</v>
      </c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</row>
    <row r="20" spans="1:108" ht="15">
      <c r="A20" s="52"/>
      <c r="B20" s="104" t="s">
        <v>14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5"/>
      <c r="BJ20" s="102" t="s">
        <v>22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</row>
    <row r="21" spans="1:108" ht="15">
      <c r="A21" s="52"/>
      <c r="B21" s="104" t="s">
        <v>15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2" t="s">
        <v>23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98">
        <v>517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spans="1:108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15">
      <c r="A23" s="106" t="s">
        <v>95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</row>
    <row r="24" spans="1:108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 t="s">
        <v>25</v>
      </c>
    </row>
    <row r="25" spans="1:108" ht="15">
      <c r="A25" s="107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9"/>
      <c r="BJ25" s="113" t="s">
        <v>17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9" t="s">
        <v>3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 t="s">
        <v>4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</row>
    <row r="26" spans="1:108" ht="1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20">
        <v>1</v>
      </c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>
        <v>2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108" ht="15">
      <c r="A27" s="99" t="s">
        <v>26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BJ27" s="102" t="s">
        <v>27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>
        <f>SUM(BW28:CM31)</f>
        <v>18337.99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>
        <f>SUM(CN28:DD31)</f>
        <v>30851.62213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</row>
    <row r="28" spans="1:108" ht="15">
      <c r="A28" s="52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6" t="s">
        <v>28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</row>
    <row r="29" spans="1:108" ht="15">
      <c r="A29" s="52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6" t="s">
        <v>29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</row>
    <row r="30" spans="1:108" ht="27" customHeight="1">
      <c r="A30" s="52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6" t="s">
        <v>30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8">
        <v>18337.99</v>
      </c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>
        <v>30851.62213</v>
      </c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</row>
    <row r="31" spans="1:108" ht="15">
      <c r="A31" s="52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6" t="s">
        <v>31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</row>
    <row r="32" spans="1:108" ht="15">
      <c r="A32" s="52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6" t="s">
        <v>32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ht="15">
      <c r="A33" s="52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6" t="s">
        <v>33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</row>
    <row r="34" spans="1:108" ht="15">
      <c r="A34" s="11"/>
      <c r="B34" s="90" t="s">
        <v>58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84" t="s">
        <v>35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11"/>
      <c r="B35" s="90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1"/>
      <c r="BJ35" s="84" t="s">
        <v>36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11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84" t="s">
        <v>37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11"/>
      <c r="B37" s="92" t="s">
        <v>96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3"/>
      <c r="BJ37" s="84" t="s">
        <v>38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11"/>
      <c r="B38" s="92" t="s">
        <v>97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3"/>
      <c r="BJ38" s="84" t="s">
        <v>39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11"/>
      <c r="B39" s="90" t="s">
        <v>61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84" t="s">
        <v>40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11"/>
      <c r="B40" s="90" t="s">
        <v>62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1"/>
      <c r="BJ40" s="84" t="s">
        <v>41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spans="1:108" ht="15">
      <c r="A41" s="11"/>
      <c r="B41" s="92" t="s">
        <v>63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84" t="s">
        <v>43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11"/>
      <c r="B42" s="90" t="s">
        <v>64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4" t="s">
        <v>42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11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84" t="s">
        <v>44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">
      <c r="A44" s="1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84" t="s">
        <v>45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">
      <c r="A45" s="11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84" t="s">
        <v>46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108" ht="15">
      <c r="A46" s="11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4" t="s">
        <v>34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</row>
    <row r="47" spans="1:108" ht="15">
      <c r="A47" s="11"/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4" t="s">
        <v>47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</row>
    <row r="48" spans="1:108" ht="15">
      <c r="A48" s="12"/>
      <c r="B48" s="86" t="s">
        <v>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48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9">
        <v>5048722</v>
      </c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>
        <f>2153003+342+464156</f>
        <v>2617501</v>
      </c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</row>
    <row r="49" spans="1:108" ht="24.75" customHeight="1" thickBot="1">
      <c r="A49" s="15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6">
        <f>100708+418787</f>
        <v>519495</v>
      </c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>
        <f>804808+509398</f>
        <v>1314206</v>
      </c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</row>
    <row r="50" spans="1:108" ht="15.75" thickBot="1">
      <c r="A50" s="16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79" t="s">
        <v>50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>
        <f>BW48+BW49</f>
        <v>5568217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>
        <f>CN48+CN49</f>
        <v>3931707</v>
      </c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>
      <c r="A51" s="17"/>
      <c r="B51" s="68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70" t="s">
        <v>51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1">
        <f>BW50-CN50</f>
        <v>1636510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67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1:108" ht="24" customHeight="1">
      <c r="A57" s="1"/>
      <c r="B57" s="67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:108" ht="27" customHeight="1">
      <c r="A58" s="1"/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</row>
  </sheetData>
  <sheetProtection/>
  <mergeCells count="137">
    <mergeCell ref="A4:DD4"/>
    <mergeCell ref="A5:DD5"/>
    <mergeCell ref="A6:DD6"/>
    <mergeCell ref="A7:DD7"/>
    <mergeCell ref="AX8:BH8"/>
    <mergeCell ref="BL10:DD10"/>
    <mergeCell ref="BL11:DD11"/>
    <mergeCell ref="A13:DD13"/>
    <mergeCell ref="A15:BI16"/>
    <mergeCell ref="BJ15:BV16"/>
    <mergeCell ref="BW15:DD15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8:DD58"/>
    <mergeCell ref="B51:BI51"/>
    <mergeCell ref="BJ51:BV51"/>
    <mergeCell ref="BW51:CM51"/>
    <mergeCell ref="CN51:DD51"/>
    <mergeCell ref="B56:DD56"/>
    <mergeCell ref="B57:DD5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5">
      <selection activeCell="BL10" sqref="BL10:DD10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5.75">
      <c r="A6" s="135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ht="15.75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99</v>
      </c>
      <c r="AX8" s="136" t="s">
        <v>117</v>
      </c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37" t="s">
        <v>98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23" t="s">
        <v>9</v>
      </c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124" t="s">
        <v>10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5" spans="1:108" ht="15">
      <c r="A15" s="125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5" t="s">
        <v>17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34">
        <v>1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ht="15">
      <c r="A17" s="11"/>
      <c r="B17" s="158" t="s">
        <v>11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9"/>
      <c r="BJ17" s="88" t="s">
        <v>19</v>
      </c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5">
        <f>BW18+BW19</f>
        <v>8080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</row>
    <row r="18" spans="1:108" ht="15">
      <c r="A18" s="11"/>
      <c r="B18" s="196" t="s">
        <v>12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7"/>
      <c r="BJ18" s="84" t="s">
        <v>20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5">
        <v>7018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</row>
    <row r="19" spans="1:108" ht="15">
      <c r="A19" s="11"/>
      <c r="B19" s="196" t="s">
        <v>13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7"/>
      <c r="BJ19" s="84" t="s">
        <v>21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5">
        <v>1062</v>
      </c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</row>
    <row r="20" spans="1:108" ht="15">
      <c r="A20" s="11"/>
      <c r="B20" s="158" t="s">
        <v>14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9"/>
      <c r="BJ20" s="88" t="s">
        <v>22</v>
      </c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</row>
    <row r="21" spans="1:108" ht="15">
      <c r="A21" s="11"/>
      <c r="B21" s="158" t="s">
        <v>15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9"/>
      <c r="BJ21" s="88" t="s">
        <v>23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5">
        <v>1041</v>
      </c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</row>
    <row r="23" spans="1:108" ht="15">
      <c r="A23" s="124" t="s">
        <v>95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</row>
    <row r="24" spans="1:108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8" t="s">
        <v>25</v>
      </c>
    </row>
    <row r="25" spans="1:108" ht="15">
      <c r="A25" s="170" t="s">
        <v>24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2"/>
      <c r="BJ25" s="176" t="s">
        <v>17</v>
      </c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2"/>
      <c r="BW25" s="138" t="s">
        <v>3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 t="s">
        <v>4</v>
      </c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</row>
    <row r="26" spans="1:108" ht="15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7"/>
      <c r="BJ26" s="193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5"/>
      <c r="BW26" s="168">
        <v>1</v>
      </c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>
        <v>2</v>
      </c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</row>
    <row r="27" spans="1:108" ht="15">
      <c r="A27" s="131" t="s">
        <v>26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3"/>
      <c r="BJ27" s="88" t="s">
        <v>27</v>
      </c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144">
        <f>SUM(BW28:CM31)</f>
        <v>1307545.8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>
        <f>SUM(CN28:DD31)</f>
        <v>1036180.2000000001</v>
      </c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</row>
    <row r="28" spans="1:108" ht="15">
      <c r="A28" s="11"/>
      <c r="B28" s="82" t="s">
        <v>52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3"/>
      <c r="BJ28" s="84" t="s">
        <v>28</v>
      </c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5">
        <f>1004463*1.1</f>
        <v>1104909.3</v>
      </c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>
        <f>826414*1.1</f>
        <v>909055.4</v>
      </c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</row>
    <row r="29" spans="1:108" ht="15">
      <c r="A29" s="11"/>
      <c r="B29" s="82" t="s">
        <v>53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3"/>
      <c r="BJ29" s="84" t="s">
        <v>29</v>
      </c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98">
        <f>36807*1.1</f>
        <v>40487.700000000004</v>
      </c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>
        <f>36630*1.1</f>
        <v>40293</v>
      </c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</row>
    <row r="30" spans="1:108" ht="15">
      <c r="A30" s="11"/>
      <c r="B30" s="82" t="s">
        <v>54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3"/>
      <c r="BJ30" s="84" t="s">
        <v>30</v>
      </c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98">
        <f>16653*1.1</f>
        <v>18318.300000000003</v>
      </c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>
        <f>18174*1.1</f>
        <v>19991.4</v>
      </c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</row>
    <row r="31" spans="1:108" ht="15">
      <c r="A31" s="11"/>
      <c r="B31" s="82" t="s">
        <v>55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3"/>
      <c r="BJ31" s="84" t="s">
        <v>31</v>
      </c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98">
        <f>130755*1.1</f>
        <v>143830.5</v>
      </c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>
        <f>60764*1.1</f>
        <v>66840.40000000001</v>
      </c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</row>
    <row r="32" spans="1:108" ht="15">
      <c r="A32" s="11"/>
      <c r="B32" s="82" t="s">
        <v>56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3"/>
      <c r="BJ32" s="84" t="s">
        <v>32</v>
      </c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</row>
    <row r="33" spans="1:108" ht="15">
      <c r="A33" s="11"/>
      <c r="B33" s="82" t="s">
        <v>57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3"/>
      <c r="BJ33" s="84" t="s">
        <v>33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</row>
    <row r="34" spans="1:108" ht="15">
      <c r="A34" s="11"/>
      <c r="B34" s="90" t="s">
        <v>58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84" t="s">
        <v>35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11"/>
      <c r="B35" s="90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1"/>
      <c r="BJ35" s="84" t="s">
        <v>36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11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84" t="s">
        <v>37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11"/>
      <c r="B37" s="92" t="s">
        <v>96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3"/>
      <c r="BJ37" s="84" t="s">
        <v>38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11"/>
      <c r="B38" s="92" t="s">
        <v>97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3"/>
      <c r="BJ38" s="84" t="s">
        <v>39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11"/>
      <c r="B39" s="90" t="s">
        <v>61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84" t="s">
        <v>40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11"/>
      <c r="B40" s="90" t="s">
        <v>62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1"/>
      <c r="BJ40" s="84" t="s">
        <v>41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spans="1:108" ht="15">
      <c r="A41" s="11"/>
      <c r="B41" s="92" t="s">
        <v>63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84" t="s">
        <v>43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11"/>
      <c r="B42" s="90" t="s">
        <v>64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4" t="s">
        <v>42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11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84" t="s">
        <v>44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">
      <c r="A44" s="1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84" t="s">
        <v>45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">
      <c r="A45" s="11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84" t="s">
        <v>46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108" ht="15">
      <c r="A46" s="11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4" t="s">
        <v>34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</row>
    <row r="47" spans="1:108" ht="15">
      <c r="A47" s="11"/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4" t="s">
        <v>47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</row>
    <row r="48" spans="1:108" ht="15">
      <c r="A48" s="12"/>
      <c r="B48" s="86" t="s">
        <v>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48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44">
        <v>2617784</v>
      </c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>
        <f>1486882*1.1</f>
        <v>1635570.2000000002</v>
      </c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</row>
    <row r="49" spans="1:108" ht="15.75" thickBot="1">
      <c r="A49" s="15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</row>
    <row r="50" spans="1:108" ht="15.75" thickBot="1">
      <c r="A50" s="16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79" t="s">
        <v>50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>
        <f>BW48+BW49</f>
        <v>2617784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>
        <f>CN48+CN49</f>
        <v>1635570.2000000002</v>
      </c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>
      <c r="A51" s="17"/>
      <c r="B51" s="68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70" t="s">
        <v>51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1">
        <f>BW50-CN50</f>
        <v>982213.7999999998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67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1:108" ht="24" customHeight="1">
      <c r="A57" s="1"/>
      <c r="B57" s="67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:108" ht="27" customHeight="1">
      <c r="A58" s="1"/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</row>
  </sheetData>
  <sheetProtection/>
  <mergeCells count="137">
    <mergeCell ref="A4:DD4"/>
    <mergeCell ref="A5:DD5"/>
    <mergeCell ref="A6:DD6"/>
    <mergeCell ref="A7:DD7"/>
    <mergeCell ref="AX8:BH8"/>
    <mergeCell ref="BL10:DD10"/>
    <mergeCell ref="BL11:DD11"/>
    <mergeCell ref="A13:DD13"/>
    <mergeCell ref="A15:BI16"/>
    <mergeCell ref="BJ15:BV16"/>
    <mergeCell ref="BW15:DD15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8:DD58"/>
    <mergeCell ref="B51:BI51"/>
    <mergeCell ref="BJ51:BV51"/>
    <mergeCell ref="BW51:CM51"/>
    <mergeCell ref="CN51:DD51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4">
      <selection activeCell="DK27" sqref="DK27:DT27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124" t="s">
        <v>116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3" spans="1:167" ht="12.75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6" t="s">
        <v>17</v>
      </c>
      <c r="AW3" s="177"/>
      <c r="AX3" s="177"/>
      <c r="AY3" s="177"/>
      <c r="AZ3" s="177"/>
      <c r="BA3" s="177"/>
      <c r="BB3" s="177"/>
      <c r="BC3" s="178"/>
      <c r="BD3" s="170" t="s">
        <v>82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2"/>
      <c r="BO3" s="131" t="s">
        <v>83</v>
      </c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ht="115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5"/>
      <c r="AV4" s="179"/>
      <c r="AW4" s="180"/>
      <c r="AX4" s="180"/>
      <c r="AY4" s="180"/>
      <c r="AZ4" s="180"/>
      <c r="BA4" s="180"/>
      <c r="BB4" s="180"/>
      <c r="BC4" s="181"/>
      <c r="BD4" s="185"/>
      <c r="BE4" s="186"/>
      <c r="BF4" s="186"/>
      <c r="BG4" s="186"/>
      <c r="BH4" s="186"/>
      <c r="BI4" s="186"/>
      <c r="BJ4" s="186"/>
      <c r="BK4" s="186"/>
      <c r="BL4" s="186"/>
      <c r="BM4" s="186"/>
      <c r="BN4" s="187"/>
      <c r="BO4" s="169" t="s">
        <v>92</v>
      </c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93</v>
      </c>
      <c r="CB4" s="169"/>
      <c r="CC4" s="169"/>
      <c r="CD4" s="169"/>
      <c r="CE4" s="169"/>
      <c r="CF4" s="169"/>
      <c r="CG4" s="169"/>
      <c r="CH4" s="169"/>
      <c r="CI4" s="169"/>
      <c r="CJ4" s="169" t="s">
        <v>84</v>
      </c>
      <c r="CK4" s="169"/>
      <c r="CL4" s="169"/>
      <c r="CM4" s="169"/>
      <c r="CN4" s="169"/>
      <c r="CO4" s="169"/>
      <c r="CP4" s="169"/>
      <c r="CQ4" s="169"/>
      <c r="CR4" s="169"/>
      <c r="CS4" s="169" t="s">
        <v>91</v>
      </c>
      <c r="CT4" s="169"/>
      <c r="CU4" s="169"/>
      <c r="CV4" s="169"/>
      <c r="CW4" s="169"/>
      <c r="CX4" s="169"/>
      <c r="CY4" s="169"/>
      <c r="CZ4" s="169"/>
      <c r="DA4" s="169"/>
      <c r="DB4" s="169" t="s">
        <v>85</v>
      </c>
      <c r="DC4" s="169"/>
      <c r="DD4" s="169"/>
      <c r="DE4" s="169"/>
      <c r="DF4" s="169"/>
      <c r="DG4" s="169"/>
      <c r="DH4" s="169"/>
      <c r="DI4" s="169"/>
      <c r="DJ4" s="169"/>
      <c r="DK4" s="169" t="s">
        <v>87</v>
      </c>
      <c r="DL4" s="169"/>
      <c r="DM4" s="169"/>
      <c r="DN4" s="169"/>
      <c r="DO4" s="169"/>
      <c r="DP4" s="169"/>
      <c r="DQ4" s="169"/>
      <c r="DR4" s="169"/>
      <c r="DS4" s="169"/>
      <c r="DT4" s="169"/>
      <c r="DU4" s="169" t="s">
        <v>86</v>
      </c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 t="s">
        <v>89</v>
      </c>
      <c r="EK4" s="169"/>
      <c r="EL4" s="169"/>
      <c r="EM4" s="169"/>
      <c r="EN4" s="169"/>
      <c r="EO4" s="169"/>
      <c r="EP4" s="169"/>
      <c r="EQ4" s="169"/>
      <c r="ER4" s="169"/>
      <c r="ES4" s="169" t="s">
        <v>90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 t="s">
        <v>88</v>
      </c>
      <c r="FD4" s="169"/>
      <c r="FE4" s="169"/>
      <c r="FF4" s="169"/>
      <c r="FG4" s="169"/>
      <c r="FH4" s="169"/>
      <c r="FI4" s="169"/>
      <c r="FJ4" s="169"/>
      <c r="FK4" s="169"/>
    </row>
    <row r="5" spans="1:167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2"/>
      <c r="AW5" s="183"/>
      <c r="AX5" s="183"/>
      <c r="AY5" s="183"/>
      <c r="AZ5" s="183"/>
      <c r="BA5" s="183"/>
      <c r="BB5" s="183"/>
      <c r="BC5" s="184"/>
      <c r="BD5" s="168">
        <v>1</v>
      </c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>
        <v>2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>
        <v>3</v>
      </c>
      <c r="CB5" s="168"/>
      <c r="CC5" s="168"/>
      <c r="CD5" s="168"/>
      <c r="CE5" s="168"/>
      <c r="CF5" s="168"/>
      <c r="CG5" s="168"/>
      <c r="CH5" s="168"/>
      <c r="CI5" s="168"/>
      <c r="CJ5" s="168">
        <v>4</v>
      </c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>
        <v>6</v>
      </c>
      <c r="DC5" s="168"/>
      <c r="DD5" s="168"/>
      <c r="DE5" s="168"/>
      <c r="DF5" s="168"/>
      <c r="DG5" s="168"/>
      <c r="DH5" s="168"/>
      <c r="DI5" s="168"/>
      <c r="DJ5" s="168"/>
      <c r="DK5" s="168">
        <v>7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>
        <v>8</v>
      </c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>
        <v>9</v>
      </c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/>
      <c r="FC5" s="168">
        <v>11</v>
      </c>
      <c r="FD5" s="168"/>
      <c r="FE5" s="168"/>
      <c r="FF5" s="168"/>
      <c r="FG5" s="168"/>
      <c r="FH5" s="168"/>
      <c r="FI5" s="168"/>
      <c r="FJ5" s="168"/>
      <c r="FK5" s="168"/>
    </row>
    <row r="6" spans="1:167" ht="12.75">
      <c r="A6" s="12"/>
      <c r="B6" s="166" t="s">
        <v>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88" t="s">
        <v>27</v>
      </c>
      <c r="AW6" s="88"/>
      <c r="AX6" s="88"/>
      <c r="AY6" s="88"/>
      <c r="AZ6" s="88"/>
      <c r="BA6" s="88"/>
      <c r="BB6" s="88"/>
      <c r="BC6" s="88"/>
      <c r="BD6" s="144">
        <f>SUM(BO6:FK6)</f>
        <v>223126.574418</v>
      </c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>
        <f>SUM(CA7:CA10)</f>
        <v>26035.558703000002</v>
      </c>
      <c r="CB6" s="144"/>
      <c r="CC6" s="144"/>
      <c r="CD6" s="144"/>
      <c r="CE6" s="144"/>
      <c r="CF6" s="144"/>
      <c r="CG6" s="144"/>
      <c r="CH6" s="144"/>
      <c r="CI6" s="144"/>
      <c r="CJ6" s="144">
        <f>SUM(CJ7:CJ10)</f>
        <v>87589.44945300001</v>
      </c>
      <c r="CK6" s="144"/>
      <c r="CL6" s="144"/>
      <c r="CM6" s="144"/>
      <c r="CN6" s="144"/>
      <c r="CO6" s="144"/>
      <c r="CP6" s="144"/>
      <c r="CQ6" s="144"/>
      <c r="CR6" s="144"/>
      <c r="CS6" s="144">
        <f>SUM(CS7:CS10)</f>
        <v>23927.714745000005</v>
      </c>
      <c r="CT6" s="144"/>
      <c r="CU6" s="144"/>
      <c r="CV6" s="144"/>
      <c r="CW6" s="144"/>
      <c r="CX6" s="144"/>
      <c r="CY6" s="144"/>
      <c r="CZ6" s="144"/>
      <c r="DA6" s="144"/>
      <c r="DB6" s="144">
        <f>SUM(DB7:DB10)</f>
        <v>7797.697622000001</v>
      </c>
      <c r="DC6" s="144"/>
      <c r="DD6" s="144"/>
      <c r="DE6" s="144"/>
      <c r="DF6" s="144"/>
      <c r="DG6" s="144"/>
      <c r="DH6" s="144"/>
      <c r="DI6" s="144"/>
      <c r="DJ6" s="144"/>
      <c r="DK6" s="144">
        <f>SUM(DK7:DK10)</f>
        <v>77776.15389500001</v>
      </c>
      <c r="DL6" s="144"/>
      <c r="DM6" s="144"/>
      <c r="DN6" s="144"/>
      <c r="DO6" s="144"/>
      <c r="DP6" s="144"/>
      <c r="DQ6" s="144"/>
      <c r="DR6" s="144"/>
      <c r="DS6" s="144"/>
      <c r="DT6" s="144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44">
        <f>SUM(ES7:ES10)</f>
        <v>0</v>
      </c>
      <c r="ET6" s="144"/>
      <c r="EU6" s="144"/>
      <c r="EV6" s="144"/>
      <c r="EW6" s="144"/>
      <c r="EX6" s="144"/>
      <c r="EY6" s="144"/>
      <c r="EZ6" s="144"/>
      <c r="FA6" s="144"/>
      <c r="FB6" s="144"/>
      <c r="FC6" s="150"/>
      <c r="FD6" s="150"/>
      <c r="FE6" s="150"/>
      <c r="FF6" s="150"/>
      <c r="FG6" s="150"/>
      <c r="FH6" s="150"/>
      <c r="FI6" s="150"/>
      <c r="FJ6" s="150"/>
      <c r="FK6" s="150"/>
    </row>
    <row r="7" spans="1:167" ht="12.75">
      <c r="A7" s="13"/>
      <c r="B7" s="164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  <c r="AV7" s="84" t="s">
        <v>28</v>
      </c>
      <c r="AW7" s="84"/>
      <c r="AX7" s="84"/>
      <c r="AY7" s="84"/>
      <c r="AZ7" s="84"/>
      <c r="BA7" s="84"/>
      <c r="BB7" s="84"/>
      <c r="BC7" s="84"/>
      <c r="BD7" s="98">
        <f>SUM(BO7:FK7)</f>
        <v>198731.896</v>
      </c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160">
        <f>'за 2019 год стр.2 '!CA7:CI7*1.1</f>
        <v>25141.963000000003</v>
      </c>
      <c r="CB7" s="161"/>
      <c r="CC7" s="161"/>
      <c r="CD7" s="161"/>
      <c r="CE7" s="161"/>
      <c r="CF7" s="161"/>
      <c r="CG7" s="161"/>
      <c r="CH7" s="161"/>
      <c r="CI7" s="162"/>
      <c r="CJ7" s="160">
        <f>'за 2019 год стр.2 '!CJ7:CR7*1.1</f>
        <v>77650.85900000001</v>
      </c>
      <c r="CK7" s="161"/>
      <c r="CL7" s="161"/>
      <c r="CM7" s="161"/>
      <c r="CN7" s="161"/>
      <c r="CO7" s="161"/>
      <c r="CP7" s="161"/>
      <c r="CQ7" s="161"/>
      <c r="CR7" s="162"/>
      <c r="CS7" s="160">
        <f>'за 2019 год стр.2 '!CS7:DA7*1.1</f>
        <v>20948.488000000005</v>
      </c>
      <c r="CT7" s="161"/>
      <c r="CU7" s="161"/>
      <c r="CV7" s="161"/>
      <c r="CW7" s="161"/>
      <c r="CX7" s="161"/>
      <c r="CY7" s="161"/>
      <c r="CZ7" s="161"/>
      <c r="DA7" s="162"/>
      <c r="DB7" s="160">
        <f>'за 2019 год стр.2 '!DB7:DJ7*1.1</f>
        <v>7743.186000000001</v>
      </c>
      <c r="DC7" s="161"/>
      <c r="DD7" s="161"/>
      <c r="DE7" s="161"/>
      <c r="DF7" s="161"/>
      <c r="DG7" s="161"/>
      <c r="DH7" s="161"/>
      <c r="DI7" s="161"/>
      <c r="DJ7" s="162"/>
      <c r="DK7" s="160">
        <f>'за 2019 год стр.2 '!DK7:DT7*1.1</f>
        <v>67247.40000000001</v>
      </c>
      <c r="DL7" s="161"/>
      <c r="DM7" s="161"/>
      <c r="DN7" s="161"/>
      <c r="DO7" s="161"/>
      <c r="DP7" s="161"/>
      <c r="DQ7" s="161"/>
      <c r="DR7" s="161"/>
      <c r="DS7" s="161"/>
      <c r="DT7" s="162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60">
        <f>'за 2019 год стр.2 '!ES7:FB7*1.1</f>
        <v>0</v>
      </c>
      <c r="ET7" s="161"/>
      <c r="EU7" s="161"/>
      <c r="EV7" s="161"/>
      <c r="EW7" s="161"/>
      <c r="EX7" s="161"/>
      <c r="EY7" s="161"/>
      <c r="EZ7" s="161"/>
      <c r="FA7" s="161"/>
      <c r="FB7" s="162"/>
      <c r="FC7" s="134"/>
      <c r="FD7" s="134"/>
      <c r="FE7" s="134"/>
      <c r="FF7" s="134"/>
      <c r="FG7" s="134"/>
      <c r="FH7" s="134"/>
      <c r="FI7" s="134"/>
      <c r="FJ7" s="134"/>
      <c r="FK7" s="134"/>
    </row>
    <row r="8" spans="1:167" ht="12.75">
      <c r="A8" s="11"/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 t="s">
        <v>29</v>
      </c>
      <c r="AW8" s="84"/>
      <c r="AX8" s="84"/>
      <c r="AY8" s="84"/>
      <c r="AZ8" s="84"/>
      <c r="BA8" s="84"/>
      <c r="BB8" s="84"/>
      <c r="BC8" s="84"/>
      <c r="BD8" s="98">
        <f>SUM(BO8:FK8)</f>
        <v>0</v>
      </c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160">
        <v>0</v>
      </c>
      <c r="CB8" s="161"/>
      <c r="CC8" s="161"/>
      <c r="CD8" s="161"/>
      <c r="CE8" s="161"/>
      <c r="CF8" s="161"/>
      <c r="CG8" s="161"/>
      <c r="CH8" s="161"/>
      <c r="CI8" s="162"/>
      <c r="CJ8" s="160">
        <f>'за 2019 год стр.2 '!CJ8:CR8*1.1</f>
        <v>0</v>
      </c>
      <c r="CK8" s="161"/>
      <c r="CL8" s="161"/>
      <c r="CM8" s="161"/>
      <c r="CN8" s="161"/>
      <c r="CO8" s="161"/>
      <c r="CP8" s="161"/>
      <c r="CQ8" s="161"/>
      <c r="CR8" s="162"/>
      <c r="CS8" s="160">
        <f>'за 2019 год стр.2 '!CS8:DA8*1.1</f>
        <v>0</v>
      </c>
      <c r="CT8" s="161"/>
      <c r="CU8" s="161"/>
      <c r="CV8" s="161"/>
      <c r="CW8" s="161"/>
      <c r="CX8" s="161"/>
      <c r="CY8" s="161"/>
      <c r="CZ8" s="161"/>
      <c r="DA8" s="162"/>
      <c r="DB8" s="160">
        <f>'за 2019 год стр.2 '!DB8:DJ8*1.1</f>
        <v>0</v>
      </c>
      <c r="DC8" s="161"/>
      <c r="DD8" s="161"/>
      <c r="DE8" s="161"/>
      <c r="DF8" s="161"/>
      <c r="DG8" s="161"/>
      <c r="DH8" s="161"/>
      <c r="DI8" s="161"/>
      <c r="DJ8" s="162"/>
      <c r="DK8" s="160">
        <f>'за 2019 год стр.2 '!DK8:DT8*1.1</f>
        <v>0</v>
      </c>
      <c r="DL8" s="161"/>
      <c r="DM8" s="161"/>
      <c r="DN8" s="161"/>
      <c r="DO8" s="161"/>
      <c r="DP8" s="161"/>
      <c r="DQ8" s="161"/>
      <c r="DR8" s="161"/>
      <c r="DS8" s="161"/>
      <c r="DT8" s="162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60">
        <f>'за 2019 год стр.2 '!ES8:FB8*1.1</f>
        <v>0</v>
      </c>
      <c r="ET8" s="161"/>
      <c r="EU8" s="161"/>
      <c r="EV8" s="161"/>
      <c r="EW8" s="161"/>
      <c r="EX8" s="161"/>
      <c r="EY8" s="161"/>
      <c r="EZ8" s="161"/>
      <c r="FA8" s="161"/>
      <c r="FB8" s="162"/>
      <c r="FC8" s="134"/>
      <c r="FD8" s="134"/>
      <c r="FE8" s="134"/>
      <c r="FF8" s="134"/>
      <c r="FG8" s="134"/>
      <c r="FH8" s="134"/>
      <c r="FI8" s="134"/>
      <c r="FJ8" s="134"/>
      <c r="FK8" s="134"/>
    </row>
    <row r="9" spans="1:167" ht="12.75">
      <c r="A9" s="11"/>
      <c r="B9" s="82" t="s">
        <v>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4" t="s">
        <v>30</v>
      </c>
      <c r="AW9" s="84"/>
      <c r="AX9" s="84"/>
      <c r="AY9" s="84"/>
      <c r="AZ9" s="84"/>
      <c r="BA9" s="84"/>
      <c r="BB9" s="84"/>
      <c r="BC9" s="84"/>
      <c r="BD9" s="98">
        <f>SUM(BO9:FK9)</f>
        <v>24394.678418000003</v>
      </c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160">
        <f>'за 2019 год стр.2 '!CA9:CI9*1.1</f>
        <v>893.5957030000001</v>
      </c>
      <c r="CB9" s="161"/>
      <c r="CC9" s="161"/>
      <c r="CD9" s="161"/>
      <c r="CE9" s="161"/>
      <c r="CF9" s="161"/>
      <c r="CG9" s="161"/>
      <c r="CH9" s="161"/>
      <c r="CI9" s="162"/>
      <c r="CJ9" s="160">
        <f>'за 2019 год стр.2 '!CJ9:CR9*1.1</f>
        <v>9938.590452999999</v>
      </c>
      <c r="CK9" s="161"/>
      <c r="CL9" s="161"/>
      <c r="CM9" s="161"/>
      <c r="CN9" s="161"/>
      <c r="CO9" s="161"/>
      <c r="CP9" s="161"/>
      <c r="CQ9" s="161"/>
      <c r="CR9" s="162"/>
      <c r="CS9" s="160">
        <f>'за 2019 год стр.2 '!CS9:DA9*1.1</f>
        <v>2979.2267450000004</v>
      </c>
      <c r="CT9" s="161"/>
      <c r="CU9" s="161"/>
      <c r="CV9" s="161"/>
      <c r="CW9" s="161"/>
      <c r="CX9" s="161"/>
      <c r="CY9" s="161"/>
      <c r="CZ9" s="161"/>
      <c r="DA9" s="162"/>
      <c r="DB9" s="160">
        <f>'за 2019 год стр.2 '!DB9:DJ9*1.1</f>
        <v>54.511622</v>
      </c>
      <c r="DC9" s="161"/>
      <c r="DD9" s="161"/>
      <c r="DE9" s="161"/>
      <c r="DF9" s="161"/>
      <c r="DG9" s="161"/>
      <c r="DH9" s="161"/>
      <c r="DI9" s="161"/>
      <c r="DJ9" s="162"/>
      <c r="DK9" s="160">
        <f>'за 2019 год стр.2 '!DK9:DT9*1.1</f>
        <v>10528.753895000002</v>
      </c>
      <c r="DL9" s="161"/>
      <c r="DM9" s="161"/>
      <c r="DN9" s="161"/>
      <c r="DO9" s="161"/>
      <c r="DP9" s="161"/>
      <c r="DQ9" s="161"/>
      <c r="DR9" s="161"/>
      <c r="DS9" s="161"/>
      <c r="DT9" s="162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60">
        <f>'за 2019 год стр.2 '!ES9:FB9*1.1</f>
        <v>0</v>
      </c>
      <c r="ET9" s="161"/>
      <c r="EU9" s="161"/>
      <c r="EV9" s="161"/>
      <c r="EW9" s="161"/>
      <c r="EX9" s="161"/>
      <c r="EY9" s="161"/>
      <c r="EZ9" s="161"/>
      <c r="FA9" s="161"/>
      <c r="FB9" s="162"/>
      <c r="FC9" s="134"/>
      <c r="FD9" s="134"/>
      <c r="FE9" s="134"/>
      <c r="FF9" s="134"/>
      <c r="FG9" s="134"/>
      <c r="FH9" s="134"/>
      <c r="FI9" s="134"/>
      <c r="FJ9" s="134"/>
      <c r="FK9" s="134"/>
    </row>
    <row r="10" spans="1:167" ht="12.75">
      <c r="A10" s="11"/>
      <c r="B10" s="158" t="s">
        <v>55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4" t="s">
        <v>31</v>
      </c>
      <c r="AW10" s="84"/>
      <c r="AX10" s="84"/>
      <c r="AY10" s="84"/>
      <c r="AZ10" s="84"/>
      <c r="BA10" s="84"/>
      <c r="BB10" s="84"/>
      <c r="BC10" s="84"/>
      <c r="BD10" s="98">
        <f>SUM(BO10:FK10)</f>
        <v>0</v>
      </c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160">
        <f>'за 2019 год стр.2 '!CA10:CI10*1.1</f>
        <v>0</v>
      </c>
      <c r="CB10" s="161"/>
      <c r="CC10" s="161"/>
      <c r="CD10" s="161"/>
      <c r="CE10" s="161"/>
      <c r="CF10" s="161"/>
      <c r="CG10" s="161"/>
      <c r="CH10" s="161"/>
      <c r="CI10" s="162"/>
      <c r="CJ10" s="160">
        <f>'за 2019 год стр.2 '!CJ10:CR10*1.1</f>
        <v>0</v>
      </c>
      <c r="CK10" s="161"/>
      <c r="CL10" s="161"/>
      <c r="CM10" s="161"/>
      <c r="CN10" s="161"/>
      <c r="CO10" s="161"/>
      <c r="CP10" s="161"/>
      <c r="CQ10" s="161"/>
      <c r="CR10" s="162"/>
      <c r="CS10" s="160">
        <f>'за 2019 год стр.2 '!CS10:DA10*1.1</f>
        <v>0</v>
      </c>
      <c r="CT10" s="161"/>
      <c r="CU10" s="161"/>
      <c r="CV10" s="161"/>
      <c r="CW10" s="161"/>
      <c r="CX10" s="161"/>
      <c r="CY10" s="161"/>
      <c r="CZ10" s="161"/>
      <c r="DA10" s="162"/>
      <c r="DB10" s="160">
        <f>'за 2019 год стр.2 '!DB10:DJ10*1.1</f>
        <v>0</v>
      </c>
      <c r="DC10" s="161"/>
      <c r="DD10" s="161"/>
      <c r="DE10" s="161"/>
      <c r="DF10" s="161"/>
      <c r="DG10" s="161"/>
      <c r="DH10" s="161"/>
      <c r="DI10" s="161"/>
      <c r="DJ10" s="162"/>
      <c r="DK10" s="160">
        <f>'за 2019 год стр.2 '!DK10:DT10*1.1</f>
        <v>0</v>
      </c>
      <c r="DL10" s="161"/>
      <c r="DM10" s="161"/>
      <c r="DN10" s="161"/>
      <c r="DO10" s="161"/>
      <c r="DP10" s="161"/>
      <c r="DQ10" s="161"/>
      <c r="DR10" s="161"/>
      <c r="DS10" s="161"/>
      <c r="DT10" s="162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60">
        <f>'за 2019 год стр.2 '!ES10:FB10*1.1</f>
        <v>0</v>
      </c>
      <c r="ET10" s="161"/>
      <c r="EU10" s="161"/>
      <c r="EV10" s="161"/>
      <c r="EW10" s="161"/>
      <c r="EX10" s="161"/>
      <c r="EY10" s="161"/>
      <c r="EZ10" s="161"/>
      <c r="FA10" s="161"/>
      <c r="FB10" s="162"/>
      <c r="FC10" s="134"/>
      <c r="FD10" s="134"/>
      <c r="FE10" s="134"/>
      <c r="FF10" s="134"/>
      <c r="FG10" s="134"/>
      <c r="FH10" s="134"/>
      <c r="FI10" s="134"/>
      <c r="FJ10" s="134"/>
      <c r="FK10" s="134"/>
    </row>
    <row r="11" spans="1:167" ht="12.75">
      <c r="A11" s="11"/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32</v>
      </c>
      <c r="AW11" s="84"/>
      <c r="AX11" s="84"/>
      <c r="AY11" s="84"/>
      <c r="AZ11" s="84"/>
      <c r="BA11" s="84"/>
      <c r="BB11" s="84"/>
      <c r="BC11" s="84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</row>
    <row r="12" spans="1:167" ht="12.75">
      <c r="A12" s="11"/>
      <c r="B12" s="82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33</v>
      </c>
      <c r="AW12" s="84"/>
      <c r="AX12" s="84"/>
      <c r="AY12" s="84"/>
      <c r="AZ12" s="84"/>
      <c r="BA12" s="84"/>
      <c r="BB12" s="84"/>
      <c r="BC12" s="8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</row>
    <row r="13" spans="1:167" ht="12.75">
      <c r="A13" s="11"/>
      <c r="B13" s="9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4" t="s">
        <v>35</v>
      </c>
      <c r="AW13" s="84"/>
      <c r="AX13" s="84"/>
      <c r="AY13" s="84"/>
      <c r="AZ13" s="84"/>
      <c r="BA13" s="84"/>
      <c r="BB13" s="84"/>
      <c r="BC13" s="8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ht="12.75">
      <c r="A14" s="11"/>
      <c r="B14" s="90" t="s">
        <v>59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4" t="s">
        <v>36</v>
      </c>
      <c r="AW14" s="84"/>
      <c r="AX14" s="84"/>
      <c r="AY14" s="84"/>
      <c r="AZ14" s="84"/>
      <c r="BA14" s="84"/>
      <c r="BB14" s="84"/>
      <c r="BC14" s="8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ht="12.75">
      <c r="A15" s="11"/>
      <c r="B15" s="90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4" t="s">
        <v>37</v>
      </c>
      <c r="AW15" s="84"/>
      <c r="AX15" s="84"/>
      <c r="AY15" s="84"/>
      <c r="AZ15" s="84"/>
      <c r="BA15" s="84"/>
      <c r="BB15" s="84"/>
      <c r="BC15" s="8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ht="12.75">
      <c r="A16" s="11"/>
      <c r="B16" s="92" t="s">
        <v>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84" t="s">
        <v>38</v>
      </c>
      <c r="AW16" s="84"/>
      <c r="AX16" s="84"/>
      <c r="AY16" s="84"/>
      <c r="AZ16" s="84"/>
      <c r="BA16" s="84"/>
      <c r="BB16" s="84"/>
      <c r="BC16" s="8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ht="12.75">
      <c r="A17" s="11"/>
      <c r="B17" s="92" t="s">
        <v>97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84" t="s">
        <v>39</v>
      </c>
      <c r="AW17" s="84"/>
      <c r="AX17" s="84"/>
      <c r="AY17" s="84"/>
      <c r="AZ17" s="84"/>
      <c r="BA17" s="84"/>
      <c r="BB17" s="84"/>
      <c r="BC17" s="8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</row>
    <row r="18" spans="1:167" ht="12.75">
      <c r="A18" s="11"/>
      <c r="B18" s="90" t="s">
        <v>61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84" t="s">
        <v>40</v>
      </c>
      <c r="AW18" s="84"/>
      <c r="AX18" s="84"/>
      <c r="AY18" s="84"/>
      <c r="AZ18" s="84"/>
      <c r="BA18" s="84"/>
      <c r="BB18" s="84"/>
      <c r="BC18" s="8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</row>
    <row r="19" spans="1:167" ht="12.75">
      <c r="A19" s="11"/>
      <c r="B19" s="90" t="s">
        <v>62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84" t="s">
        <v>41</v>
      </c>
      <c r="AW19" s="84"/>
      <c r="AX19" s="84"/>
      <c r="AY19" s="84"/>
      <c r="AZ19" s="84"/>
      <c r="BA19" s="84"/>
      <c r="BB19" s="84"/>
      <c r="BC19" s="8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</row>
    <row r="20" spans="1:167" ht="12.75">
      <c r="A20" s="11"/>
      <c r="B20" s="92" t="s">
        <v>63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84" t="s">
        <v>43</v>
      </c>
      <c r="AW20" s="84"/>
      <c r="AX20" s="84"/>
      <c r="AY20" s="84"/>
      <c r="AZ20" s="84"/>
      <c r="BA20" s="84"/>
      <c r="BB20" s="84"/>
      <c r="BC20" s="8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</row>
    <row r="21" spans="1:167" ht="12.75">
      <c r="A21" s="11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84" t="s">
        <v>42</v>
      </c>
      <c r="AW21" s="84"/>
      <c r="AX21" s="84"/>
      <c r="AY21" s="84"/>
      <c r="AZ21" s="84"/>
      <c r="BA21" s="84"/>
      <c r="BB21" s="84"/>
      <c r="BC21" s="8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</row>
    <row r="22" spans="1:167" ht="12.75">
      <c r="A22" s="11"/>
      <c r="B22" s="92" t="s">
        <v>65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4" t="s">
        <v>44</v>
      </c>
      <c r="AW22" s="84"/>
      <c r="AX22" s="84"/>
      <c r="AY22" s="84"/>
      <c r="AZ22" s="84"/>
      <c r="BA22" s="84"/>
      <c r="BB22" s="84"/>
      <c r="BC22" s="8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</row>
    <row r="23" spans="1:167" ht="12.75">
      <c r="A23" s="11"/>
      <c r="B23" s="92" t="s">
        <v>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4" t="s">
        <v>45</v>
      </c>
      <c r="AW23" s="84"/>
      <c r="AX23" s="84"/>
      <c r="AY23" s="84"/>
      <c r="AZ23" s="84"/>
      <c r="BA23" s="84"/>
      <c r="BB23" s="84"/>
      <c r="BC23" s="8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</row>
    <row r="24" spans="1:167" ht="12.75">
      <c r="A24" s="11"/>
      <c r="B24" s="90" t="s">
        <v>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84" t="s">
        <v>46</v>
      </c>
      <c r="AW24" s="84"/>
      <c r="AX24" s="84"/>
      <c r="AY24" s="84"/>
      <c r="AZ24" s="84"/>
      <c r="BA24" s="84"/>
      <c r="BB24" s="84"/>
      <c r="BC24" s="8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</row>
    <row r="25" spans="1:167" ht="12.75">
      <c r="A25" s="11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34</v>
      </c>
      <c r="AW25" s="84"/>
      <c r="AX25" s="84"/>
      <c r="AY25" s="84"/>
      <c r="AZ25" s="84"/>
      <c r="BA25" s="84"/>
      <c r="BB25" s="84"/>
      <c r="BC25" s="8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</row>
    <row r="26" spans="1:167" ht="12.75">
      <c r="A26" s="11"/>
      <c r="B26" s="82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47</v>
      </c>
      <c r="AW26" s="84"/>
      <c r="AX26" s="84"/>
      <c r="AY26" s="84"/>
      <c r="AZ26" s="84"/>
      <c r="BA26" s="84"/>
      <c r="BB26" s="84"/>
      <c r="BC26" s="8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ht="12.75">
      <c r="A27" s="12"/>
      <c r="B27" s="86" t="s">
        <v>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48</v>
      </c>
      <c r="AW27" s="88"/>
      <c r="AX27" s="88"/>
      <c r="AY27" s="88"/>
      <c r="AZ27" s="88"/>
      <c r="BA27" s="88"/>
      <c r="BB27" s="88"/>
      <c r="BC27" s="88"/>
      <c r="BD27" s="144">
        <f>SUM(CA27:FB27)</f>
        <v>740889</v>
      </c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44">
        <f>'за 2019 год стр.2 '!CA27:CI27*1.1</f>
        <v>0</v>
      </c>
      <c r="CB27" s="144"/>
      <c r="CC27" s="144"/>
      <c r="CD27" s="144"/>
      <c r="CE27" s="144"/>
      <c r="CF27" s="144"/>
      <c r="CG27" s="144"/>
      <c r="CH27" s="144"/>
      <c r="CI27" s="144"/>
      <c r="CJ27" s="144">
        <v>724418</v>
      </c>
      <c r="CK27" s="144"/>
      <c r="CL27" s="144"/>
      <c r="CM27" s="144"/>
      <c r="CN27" s="144"/>
      <c r="CO27" s="144"/>
      <c r="CP27" s="144"/>
      <c r="CQ27" s="144"/>
      <c r="CR27" s="144"/>
      <c r="CS27" s="144">
        <f>'за 2019 год стр.2 '!CS27:DA27*1.1</f>
        <v>0</v>
      </c>
      <c r="CT27" s="144"/>
      <c r="CU27" s="144"/>
      <c r="CV27" s="144"/>
      <c r="CW27" s="144"/>
      <c r="CX27" s="144"/>
      <c r="CY27" s="144"/>
      <c r="CZ27" s="144"/>
      <c r="DA27" s="144"/>
      <c r="DB27" s="144">
        <f>'за 2019 год стр.2 '!DB27:DJ27*1.1</f>
        <v>0</v>
      </c>
      <c r="DC27" s="144"/>
      <c r="DD27" s="144"/>
      <c r="DE27" s="144"/>
      <c r="DF27" s="144"/>
      <c r="DG27" s="144"/>
      <c r="DH27" s="144"/>
      <c r="DI27" s="144"/>
      <c r="DJ27" s="144"/>
      <c r="DK27" s="144">
        <f>'за 2019 год стр.2 '!DK27:DT27*1.1+16471</f>
        <v>16471</v>
      </c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>
        <f>'за 2019 год стр.2 '!ES27:FB27*1.1</f>
        <v>0</v>
      </c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ht="12.75">
      <c r="A28" s="14"/>
      <c r="B28" s="146" t="s">
        <v>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8" t="s">
        <v>49</v>
      </c>
      <c r="AW28" s="148"/>
      <c r="AX28" s="148"/>
      <c r="AY28" s="148"/>
      <c r="AZ28" s="148"/>
      <c r="BA28" s="148"/>
      <c r="BB28" s="148"/>
      <c r="BC28" s="148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43"/>
      <c r="CB28" s="138"/>
      <c r="CC28" s="138"/>
      <c r="CD28" s="138"/>
      <c r="CE28" s="138"/>
      <c r="CF28" s="138"/>
      <c r="CG28" s="138"/>
      <c r="CH28" s="138"/>
      <c r="CI28" s="138"/>
      <c r="CJ28" s="143"/>
      <c r="CK28" s="138"/>
      <c r="CL28" s="138"/>
      <c r="CM28" s="138"/>
      <c r="CN28" s="138"/>
      <c r="CO28" s="138"/>
      <c r="CP28" s="138"/>
      <c r="CQ28" s="138"/>
      <c r="CR28" s="138"/>
      <c r="CS28" s="143"/>
      <c r="CT28" s="138"/>
      <c r="CU28" s="138"/>
      <c r="CV28" s="138"/>
      <c r="CW28" s="138"/>
      <c r="CX28" s="138"/>
      <c r="CY28" s="138"/>
      <c r="CZ28" s="138"/>
      <c r="DA28" s="138"/>
      <c r="DB28" s="143"/>
      <c r="DC28" s="138"/>
      <c r="DD28" s="138"/>
      <c r="DE28" s="138"/>
      <c r="DF28" s="138"/>
      <c r="DG28" s="138"/>
      <c r="DH28" s="138"/>
      <c r="DI28" s="138"/>
      <c r="DJ28" s="138"/>
      <c r="DK28" s="143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43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ht="12.75">
      <c r="A29" s="139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50</v>
      </c>
      <c r="AW29" s="142"/>
      <c r="AX29" s="142"/>
      <c r="AY29" s="142"/>
      <c r="AZ29" s="142"/>
      <c r="BA29" s="142"/>
      <c r="BB29" s="142"/>
      <c r="BC29" s="142"/>
      <c r="BD29" s="143">
        <f>BD27+BD28</f>
        <v>740889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2">
      <selection activeCell="AX9" sqref="AX9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5.75">
      <c r="A6" s="135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ht="15.75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99</v>
      </c>
      <c r="AX8" s="136" t="s">
        <v>118</v>
      </c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37" t="s">
        <v>98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23" t="s">
        <v>9</v>
      </c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124" t="s">
        <v>10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5" spans="1:108" ht="15">
      <c r="A15" s="125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5" t="s">
        <v>17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34">
        <v>1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ht="15">
      <c r="A17" s="11"/>
      <c r="B17" s="158" t="s">
        <v>11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9"/>
      <c r="BJ17" s="88" t="s">
        <v>19</v>
      </c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5">
        <f>BW18+BW19</f>
        <v>10030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</row>
    <row r="18" spans="1:108" ht="15">
      <c r="A18" s="11"/>
      <c r="B18" s="196" t="s">
        <v>12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7"/>
      <c r="BJ18" s="84" t="s">
        <v>20</v>
      </c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5">
        <v>8968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</row>
    <row r="19" spans="1:108" ht="15">
      <c r="A19" s="11"/>
      <c r="B19" s="196" t="s">
        <v>13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7"/>
      <c r="BJ19" s="84" t="s">
        <v>21</v>
      </c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5">
        <v>1062</v>
      </c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</row>
    <row r="20" spans="1:108" ht="15">
      <c r="A20" s="11"/>
      <c r="B20" s="158" t="s">
        <v>14</v>
      </c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9"/>
      <c r="BJ20" s="88" t="s">
        <v>22</v>
      </c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</row>
    <row r="21" spans="1:108" ht="15">
      <c r="A21" s="11"/>
      <c r="B21" s="158" t="s">
        <v>15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9"/>
      <c r="BJ21" s="88" t="s">
        <v>23</v>
      </c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5">
        <v>1045</v>
      </c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</row>
    <row r="23" spans="1:108" ht="15">
      <c r="A23" s="124" t="s">
        <v>95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</row>
    <row r="24" spans="1:108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8" t="s">
        <v>25</v>
      </c>
    </row>
    <row r="25" spans="1:108" ht="15">
      <c r="A25" s="170" t="s">
        <v>24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2"/>
      <c r="BJ25" s="176" t="s">
        <v>17</v>
      </c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2"/>
      <c r="BW25" s="138" t="s">
        <v>3</v>
      </c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 t="s">
        <v>4</v>
      </c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</row>
    <row r="26" spans="1:108" ht="15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7"/>
      <c r="BJ26" s="193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5"/>
      <c r="BW26" s="168">
        <v>1</v>
      </c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>
        <v>2</v>
      </c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</row>
    <row r="27" spans="1:108" ht="15">
      <c r="A27" s="131" t="s">
        <v>26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3"/>
      <c r="BJ27" s="88" t="s">
        <v>27</v>
      </c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144">
        <f>SUM(BW28:CM31)</f>
        <v>1438300.3800000001</v>
      </c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>
        <f>SUM(CN28:DD31)</f>
        <v>1139798.22</v>
      </c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</row>
    <row r="28" spans="1:108" ht="15">
      <c r="A28" s="11"/>
      <c r="B28" s="82" t="s">
        <v>52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3"/>
      <c r="BJ28" s="84" t="s">
        <v>28</v>
      </c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5">
        <f>1004463*1.1*1.1</f>
        <v>1215400.2300000002</v>
      </c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>
        <f>826414*1.1*1.1</f>
        <v>999960.9400000001</v>
      </c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</row>
    <row r="29" spans="1:108" ht="15">
      <c r="A29" s="11"/>
      <c r="B29" s="82" t="s">
        <v>53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3"/>
      <c r="BJ29" s="84" t="s">
        <v>29</v>
      </c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98">
        <f>36807*1.1*1.1</f>
        <v>44536.47000000001</v>
      </c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>
        <f>36630*1.1*1.1</f>
        <v>44322.3</v>
      </c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</row>
    <row r="30" spans="1:108" ht="15">
      <c r="A30" s="11"/>
      <c r="B30" s="82" t="s">
        <v>54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3"/>
      <c r="BJ30" s="84" t="s">
        <v>30</v>
      </c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98">
        <f>16653*1.1*1.1</f>
        <v>20150.130000000005</v>
      </c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>
        <f>18174*1.1*1.1</f>
        <v>21990.540000000005</v>
      </c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</row>
    <row r="31" spans="1:108" ht="15">
      <c r="A31" s="11"/>
      <c r="B31" s="82" t="s">
        <v>55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3"/>
      <c r="BJ31" s="84" t="s">
        <v>31</v>
      </c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98">
        <f>130755*1.1*1.1</f>
        <v>158213.55000000002</v>
      </c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>
        <f>60764*1.1*1.1</f>
        <v>73524.44000000002</v>
      </c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</row>
    <row r="32" spans="1:108" ht="15">
      <c r="A32" s="11"/>
      <c r="B32" s="82" t="s">
        <v>56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3"/>
      <c r="BJ32" s="84" t="s">
        <v>32</v>
      </c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</row>
    <row r="33" spans="1:108" ht="15">
      <c r="A33" s="11"/>
      <c r="B33" s="82" t="s">
        <v>57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3"/>
      <c r="BJ33" s="84" t="s">
        <v>33</v>
      </c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</row>
    <row r="34" spans="1:108" ht="15">
      <c r="A34" s="11"/>
      <c r="B34" s="90" t="s">
        <v>58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84" t="s">
        <v>35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11"/>
      <c r="B35" s="90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1"/>
      <c r="BJ35" s="84" t="s">
        <v>36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11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84" t="s">
        <v>37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11"/>
      <c r="B37" s="92" t="s">
        <v>96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3"/>
      <c r="BJ37" s="84" t="s">
        <v>38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11"/>
      <c r="B38" s="92" t="s">
        <v>97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3"/>
      <c r="BJ38" s="84" t="s">
        <v>39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11"/>
      <c r="B39" s="90" t="s">
        <v>61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84" t="s">
        <v>40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11"/>
      <c r="B40" s="90" t="s">
        <v>62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1"/>
      <c r="BJ40" s="84" t="s">
        <v>41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spans="1:108" ht="15">
      <c r="A41" s="11"/>
      <c r="B41" s="92" t="s">
        <v>63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84" t="s">
        <v>43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11"/>
      <c r="B42" s="90" t="s">
        <v>64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4" t="s">
        <v>42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11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84" t="s">
        <v>44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">
      <c r="A44" s="1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84" t="s">
        <v>45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">
      <c r="A45" s="11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84" t="s">
        <v>46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108" ht="15">
      <c r="A46" s="11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4" t="s">
        <v>34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</row>
    <row r="47" spans="1:108" ht="15">
      <c r="A47" s="11"/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4" t="s">
        <v>47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</row>
    <row r="48" spans="1:108" ht="15">
      <c r="A48" s="12"/>
      <c r="B48" s="86" t="s">
        <v>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48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44">
        <f>2617784*1.1</f>
        <v>2879562.4000000004</v>
      </c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>
        <f>1486882*1.1*1.1</f>
        <v>1799127.2200000004</v>
      </c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</row>
    <row r="49" spans="1:108" ht="15.75" thickBot="1">
      <c r="A49" s="15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190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</row>
    <row r="50" spans="1:108" ht="15.75" thickBot="1">
      <c r="A50" s="16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79" t="s">
        <v>50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>
        <f>BW48+BW49</f>
        <v>2879562.4000000004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>
        <f>CN48+CN49</f>
        <v>1799127.2200000004</v>
      </c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>
      <c r="A51" s="17"/>
      <c r="B51" s="68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70" t="s">
        <v>51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1">
        <f>BW50-CN50</f>
        <v>1080435.18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67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1:108" ht="24" customHeight="1">
      <c r="A57" s="1"/>
      <c r="B57" s="67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:108" ht="27" customHeight="1">
      <c r="A58" s="1"/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</row>
  </sheetData>
  <sheetProtection/>
  <mergeCells count="137">
    <mergeCell ref="B58:DD58"/>
    <mergeCell ref="B51:BI51"/>
    <mergeCell ref="BJ51:BV51"/>
    <mergeCell ref="BW51:CM51"/>
    <mergeCell ref="CN51:DD51"/>
    <mergeCell ref="B56:DD56"/>
    <mergeCell ref="B57:DD57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B19:BI19"/>
    <mergeCell ref="BJ19:BV19"/>
    <mergeCell ref="BW19:DD19"/>
    <mergeCell ref="B20:BI20"/>
    <mergeCell ref="BJ20:BV20"/>
    <mergeCell ref="BW20:DD20"/>
    <mergeCell ref="B17:BI17"/>
    <mergeCell ref="BJ17:BV17"/>
    <mergeCell ref="BW17:DD17"/>
    <mergeCell ref="B18:BI18"/>
    <mergeCell ref="BJ18:BV18"/>
    <mergeCell ref="BW18:DD18"/>
    <mergeCell ref="BL11:DD11"/>
    <mergeCell ref="A13:DD13"/>
    <mergeCell ref="A15:BI16"/>
    <mergeCell ref="BJ15:BV16"/>
    <mergeCell ref="BW15:DD15"/>
    <mergeCell ref="BW16:DD16"/>
    <mergeCell ref="A4:DD4"/>
    <mergeCell ref="A5:DD5"/>
    <mergeCell ref="A6:DD6"/>
    <mergeCell ref="A7:DD7"/>
    <mergeCell ref="AX8:BH8"/>
    <mergeCell ref="BL10:DD10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A1">
      <selection activeCell="DK7" sqref="DK7:DT7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124" t="s">
        <v>119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3" spans="1:167" ht="12.75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6" t="s">
        <v>17</v>
      </c>
      <c r="AW3" s="177"/>
      <c r="AX3" s="177"/>
      <c r="AY3" s="177"/>
      <c r="AZ3" s="177"/>
      <c r="BA3" s="177"/>
      <c r="BB3" s="177"/>
      <c r="BC3" s="178"/>
      <c r="BD3" s="170" t="s">
        <v>82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2"/>
      <c r="BO3" s="131" t="s">
        <v>83</v>
      </c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ht="115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5"/>
      <c r="AV4" s="179"/>
      <c r="AW4" s="180"/>
      <c r="AX4" s="180"/>
      <c r="AY4" s="180"/>
      <c r="AZ4" s="180"/>
      <c r="BA4" s="180"/>
      <c r="BB4" s="180"/>
      <c r="BC4" s="181"/>
      <c r="BD4" s="185"/>
      <c r="BE4" s="186"/>
      <c r="BF4" s="186"/>
      <c r="BG4" s="186"/>
      <c r="BH4" s="186"/>
      <c r="BI4" s="186"/>
      <c r="BJ4" s="186"/>
      <c r="BK4" s="186"/>
      <c r="BL4" s="186"/>
      <c r="BM4" s="186"/>
      <c r="BN4" s="187"/>
      <c r="BO4" s="169" t="s">
        <v>92</v>
      </c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93</v>
      </c>
      <c r="CB4" s="169"/>
      <c r="CC4" s="169"/>
      <c r="CD4" s="169"/>
      <c r="CE4" s="169"/>
      <c r="CF4" s="169"/>
      <c r="CG4" s="169"/>
      <c r="CH4" s="169"/>
      <c r="CI4" s="169"/>
      <c r="CJ4" s="169" t="s">
        <v>84</v>
      </c>
      <c r="CK4" s="169"/>
      <c r="CL4" s="169"/>
      <c r="CM4" s="169"/>
      <c r="CN4" s="169"/>
      <c r="CO4" s="169"/>
      <c r="CP4" s="169"/>
      <c r="CQ4" s="169"/>
      <c r="CR4" s="169"/>
      <c r="CS4" s="169" t="s">
        <v>91</v>
      </c>
      <c r="CT4" s="169"/>
      <c r="CU4" s="169"/>
      <c r="CV4" s="169"/>
      <c r="CW4" s="169"/>
      <c r="CX4" s="169"/>
      <c r="CY4" s="169"/>
      <c r="CZ4" s="169"/>
      <c r="DA4" s="169"/>
      <c r="DB4" s="169" t="s">
        <v>85</v>
      </c>
      <c r="DC4" s="169"/>
      <c r="DD4" s="169"/>
      <c r="DE4" s="169"/>
      <c r="DF4" s="169"/>
      <c r="DG4" s="169"/>
      <c r="DH4" s="169"/>
      <c r="DI4" s="169"/>
      <c r="DJ4" s="169"/>
      <c r="DK4" s="169" t="s">
        <v>87</v>
      </c>
      <c r="DL4" s="169"/>
      <c r="DM4" s="169"/>
      <c r="DN4" s="169"/>
      <c r="DO4" s="169"/>
      <c r="DP4" s="169"/>
      <c r="DQ4" s="169"/>
      <c r="DR4" s="169"/>
      <c r="DS4" s="169"/>
      <c r="DT4" s="169"/>
      <c r="DU4" s="169" t="s">
        <v>86</v>
      </c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 t="s">
        <v>89</v>
      </c>
      <c r="EK4" s="169"/>
      <c r="EL4" s="169"/>
      <c r="EM4" s="169"/>
      <c r="EN4" s="169"/>
      <c r="EO4" s="169"/>
      <c r="EP4" s="169"/>
      <c r="EQ4" s="169"/>
      <c r="ER4" s="169"/>
      <c r="ES4" s="169" t="s">
        <v>90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 t="s">
        <v>88</v>
      </c>
      <c r="FD4" s="169"/>
      <c r="FE4" s="169"/>
      <c r="FF4" s="169"/>
      <c r="FG4" s="169"/>
      <c r="FH4" s="169"/>
      <c r="FI4" s="169"/>
      <c r="FJ4" s="169"/>
      <c r="FK4" s="169"/>
    </row>
    <row r="5" spans="1:167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2"/>
      <c r="AW5" s="183"/>
      <c r="AX5" s="183"/>
      <c r="AY5" s="183"/>
      <c r="AZ5" s="183"/>
      <c r="BA5" s="183"/>
      <c r="BB5" s="183"/>
      <c r="BC5" s="184"/>
      <c r="BD5" s="168">
        <v>1</v>
      </c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>
        <v>2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>
        <v>3</v>
      </c>
      <c r="CB5" s="168"/>
      <c r="CC5" s="168"/>
      <c r="CD5" s="168"/>
      <c r="CE5" s="168"/>
      <c r="CF5" s="168"/>
      <c r="CG5" s="168"/>
      <c r="CH5" s="168"/>
      <c r="CI5" s="168"/>
      <c r="CJ5" s="168">
        <v>4</v>
      </c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>
        <v>6</v>
      </c>
      <c r="DC5" s="168"/>
      <c r="DD5" s="168"/>
      <c r="DE5" s="168"/>
      <c r="DF5" s="168"/>
      <c r="DG5" s="168"/>
      <c r="DH5" s="168"/>
      <c r="DI5" s="168"/>
      <c r="DJ5" s="168"/>
      <c r="DK5" s="168">
        <v>7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>
        <v>8</v>
      </c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>
        <v>9</v>
      </c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/>
      <c r="FC5" s="168">
        <v>11</v>
      </c>
      <c r="FD5" s="168"/>
      <c r="FE5" s="168"/>
      <c r="FF5" s="168"/>
      <c r="FG5" s="168"/>
      <c r="FH5" s="168"/>
      <c r="FI5" s="168"/>
      <c r="FJ5" s="168"/>
      <c r="FK5" s="168"/>
    </row>
    <row r="6" spans="1:167" ht="12.75">
      <c r="A6" s="12"/>
      <c r="B6" s="166" t="s">
        <v>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88" t="s">
        <v>27</v>
      </c>
      <c r="AW6" s="88"/>
      <c r="AX6" s="88"/>
      <c r="AY6" s="88"/>
      <c r="AZ6" s="88"/>
      <c r="BA6" s="88"/>
      <c r="BB6" s="88"/>
      <c r="BC6" s="88"/>
      <c r="BD6" s="144">
        <f>SUM(BO6:FK6)</f>
        <v>245439.23185980006</v>
      </c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>
        <f>SUM(CA7:CA10)</f>
        <v>28639.11457330001</v>
      </c>
      <c r="CB6" s="144"/>
      <c r="CC6" s="144"/>
      <c r="CD6" s="144"/>
      <c r="CE6" s="144"/>
      <c r="CF6" s="144"/>
      <c r="CG6" s="144"/>
      <c r="CH6" s="144"/>
      <c r="CI6" s="144"/>
      <c r="CJ6" s="144">
        <f>SUM(CJ7:CJ10)</f>
        <v>96348.39439830002</v>
      </c>
      <c r="CK6" s="144"/>
      <c r="CL6" s="144"/>
      <c r="CM6" s="144"/>
      <c r="CN6" s="144"/>
      <c r="CO6" s="144"/>
      <c r="CP6" s="144"/>
      <c r="CQ6" s="144"/>
      <c r="CR6" s="144"/>
      <c r="CS6" s="144">
        <f>SUM(CS7:CS10)</f>
        <v>26320.48621950001</v>
      </c>
      <c r="CT6" s="144"/>
      <c r="CU6" s="144"/>
      <c r="CV6" s="144"/>
      <c r="CW6" s="144"/>
      <c r="CX6" s="144"/>
      <c r="CY6" s="144"/>
      <c r="CZ6" s="144"/>
      <c r="DA6" s="144"/>
      <c r="DB6" s="144">
        <f>SUM(DB7:DB10)</f>
        <v>8577.467384200003</v>
      </c>
      <c r="DC6" s="144"/>
      <c r="DD6" s="144"/>
      <c r="DE6" s="144"/>
      <c r="DF6" s="144"/>
      <c r="DG6" s="144"/>
      <c r="DH6" s="144"/>
      <c r="DI6" s="144"/>
      <c r="DJ6" s="144"/>
      <c r="DK6" s="144">
        <f>SUM(DK7:DK10)</f>
        <v>85553.76928450001</v>
      </c>
      <c r="DL6" s="144"/>
      <c r="DM6" s="144"/>
      <c r="DN6" s="144"/>
      <c r="DO6" s="144"/>
      <c r="DP6" s="144"/>
      <c r="DQ6" s="144"/>
      <c r="DR6" s="144"/>
      <c r="DS6" s="144"/>
      <c r="DT6" s="144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44">
        <f>SUM(ES7:ES10)</f>
        <v>0</v>
      </c>
      <c r="ET6" s="144"/>
      <c r="EU6" s="144"/>
      <c r="EV6" s="144"/>
      <c r="EW6" s="144"/>
      <c r="EX6" s="144"/>
      <c r="EY6" s="144"/>
      <c r="EZ6" s="144"/>
      <c r="FA6" s="144"/>
      <c r="FB6" s="144"/>
      <c r="FC6" s="150"/>
      <c r="FD6" s="150"/>
      <c r="FE6" s="150"/>
      <c r="FF6" s="150"/>
      <c r="FG6" s="150"/>
      <c r="FH6" s="150"/>
      <c r="FI6" s="150"/>
      <c r="FJ6" s="150"/>
      <c r="FK6" s="150"/>
    </row>
    <row r="7" spans="1:167" ht="12.75">
      <c r="A7" s="13"/>
      <c r="B7" s="164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  <c r="AV7" s="84" t="s">
        <v>28</v>
      </c>
      <c r="AW7" s="84"/>
      <c r="AX7" s="84"/>
      <c r="AY7" s="84"/>
      <c r="AZ7" s="84"/>
      <c r="BA7" s="84"/>
      <c r="BB7" s="84"/>
      <c r="BC7" s="84"/>
      <c r="BD7" s="98">
        <f>SUM(BO7:FK7)</f>
        <v>218605.08560000008</v>
      </c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160">
        <f>'за 2019 год стр.2 '!CA7:CI7*1.1*1.1</f>
        <v>27656.159300000007</v>
      </c>
      <c r="CB7" s="161"/>
      <c r="CC7" s="161"/>
      <c r="CD7" s="161"/>
      <c r="CE7" s="161"/>
      <c r="CF7" s="161"/>
      <c r="CG7" s="161"/>
      <c r="CH7" s="161"/>
      <c r="CI7" s="162"/>
      <c r="CJ7" s="160">
        <f>'за 2019 год стр.2 '!CJ7:CR7*1.1*1.1</f>
        <v>85415.94490000002</v>
      </c>
      <c r="CK7" s="161"/>
      <c r="CL7" s="161"/>
      <c r="CM7" s="161"/>
      <c r="CN7" s="161"/>
      <c r="CO7" s="161"/>
      <c r="CP7" s="161"/>
      <c r="CQ7" s="161"/>
      <c r="CR7" s="162"/>
      <c r="CS7" s="160">
        <f>'за 2019 год стр.2 '!CS7:DA7*1.1*1.1</f>
        <v>23043.33680000001</v>
      </c>
      <c r="CT7" s="161"/>
      <c r="CU7" s="161"/>
      <c r="CV7" s="161"/>
      <c r="CW7" s="161"/>
      <c r="CX7" s="161"/>
      <c r="CY7" s="161"/>
      <c r="CZ7" s="161"/>
      <c r="DA7" s="162"/>
      <c r="DB7" s="160">
        <f>'за 2019 год стр.2 '!DB7:DJ7*1.1*1.1</f>
        <v>8517.504600000002</v>
      </c>
      <c r="DC7" s="161"/>
      <c r="DD7" s="161"/>
      <c r="DE7" s="161"/>
      <c r="DF7" s="161"/>
      <c r="DG7" s="161"/>
      <c r="DH7" s="161"/>
      <c r="DI7" s="161"/>
      <c r="DJ7" s="162"/>
      <c r="DK7" s="160">
        <f>'за 2019 год стр.2 '!DK7:DT7*1.1*1.1</f>
        <v>73972.14000000001</v>
      </c>
      <c r="DL7" s="161"/>
      <c r="DM7" s="161"/>
      <c r="DN7" s="161"/>
      <c r="DO7" s="161"/>
      <c r="DP7" s="161"/>
      <c r="DQ7" s="161"/>
      <c r="DR7" s="161"/>
      <c r="DS7" s="161"/>
      <c r="DT7" s="162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60">
        <f>'за 2019 год стр.2 '!ES7:FB7*1.1*1.1</f>
        <v>0</v>
      </c>
      <c r="ET7" s="161"/>
      <c r="EU7" s="161"/>
      <c r="EV7" s="161"/>
      <c r="EW7" s="161"/>
      <c r="EX7" s="161"/>
      <c r="EY7" s="161"/>
      <c r="EZ7" s="161"/>
      <c r="FA7" s="161"/>
      <c r="FB7" s="162"/>
      <c r="FC7" s="134"/>
      <c r="FD7" s="134"/>
      <c r="FE7" s="134"/>
      <c r="FF7" s="134"/>
      <c r="FG7" s="134"/>
      <c r="FH7" s="134"/>
      <c r="FI7" s="134"/>
      <c r="FJ7" s="134"/>
      <c r="FK7" s="134"/>
    </row>
    <row r="8" spans="1:167" ht="12.75">
      <c r="A8" s="11"/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 t="s">
        <v>29</v>
      </c>
      <c r="AW8" s="84"/>
      <c r="AX8" s="84"/>
      <c r="AY8" s="84"/>
      <c r="AZ8" s="84"/>
      <c r="BA8" s="84"/>
      <c r="BB8" s="84"/>
      <c r="BC8" s="84"/>
      <c r="BD8" s="98">
        <f>SUM(BO8:FK8)</f>
        <v>0</v>
      </c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160">
        <v>0</v>
      </c>
      <c r="CB8" s="161"/>
      <c r="CC8" s="161"/>
      <c r="CD8" s="161"/>
      <c r="CE8" s="161"/>
      <c r="CF8" s="161"/>
      <c r="CG8" s="161"/>
      <c r="CH8" s="161"/>
      <c r="CI8" s="162"/>
      <c r="CJ8" s="160">
        <f>'за 2019 год стр.2 '!CJ8:CR8*1.1*1.1</f>
        <v>0</v>
      </c>
      <c r="CK8" s="161"/>
      <c r="CL8" s="161"/>
      <c r="CM8" s="161"/>
      <c r="CN8" s="161"/>
      <c r="CO8" s="161"/>
      <c r="CP8" s="161"/>
      <c r="CQ8" s="161"/>
      <c r="CR8" s="162"/>
      <c r="CS8" s="160">
        <f>'за 2019 год стр.2 '!CS8:DA8*1.1*1.1</f>
        <v>0</v>
      </c>
      <c r="CT8" s="161"/>
      <c r="CU8" s="161"/>
      <c r="CV8" s="161"/>
      <c r="CW8" s="161"/>
      <c r="CX8" s="161"/>
      <c r="CY8" s="161"/>
      <c r="CZ8" s="161"/>
      <c r="DA8" s="162"/>
      <c r="DB8" s="160">
        <f>'за 2019 год стр.2 '!DB8:DJ8*1.1*1.1</f>
        <v>0</v>
      </c>
      <c r="DC8" s="161"/>
      <c r="DD8" s="161"/>
      <c r="DE8" s="161"/>
      <c r="DF8" s="161"/>
      <c r="DG8" s="161"/>
      <c r="DH8" s="161"/>
      <c r="DI8" s="161"/>
      <c r="DJ8" s="162"/>
      <c r="DK8" s="160">
        <f>'за 2019 год стр.2 '!DK8:DT8*1.1*1.1</f>
        <v>0</v>
      </c>
      <c r="DL8" s="161"/>
      <c r="DM8" s="161"/>
      <c r="DN8" s="161"/>
      <c r="DO8" s="161"/>
      <c r="DP8" s="161"/>
      <c r="DQ8" s="161"/>
      <c r="DR8" s="161"/>
      <c r="DS8" s="161"/>
      <c r="DT8" s="162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60">
        <f>'за 2019 год стр.2 '!ES8:FB8*1.1*1.1</f>
        <v>0</v>
      </c>
      <c r="ET8" s="161"/>
      <c r="EU8" s="161"/>
      <c r="EV8" s="161"/>
      <c r="EW8" s="161"/>
      <c r="EX8" s="161"/>
      <c r="EY8" s="161"/>
      <c r="EZ8" s="161"/>
      <c r="FA8" s="161"/>
      <c r="FB8" s="162"/>
      <c r="FC8" s="134"/>
      <c r="FD8" s="134"/>
      <c r="FE8" s="134"/>
      <c r="FF8" s="134"/>
      <c r="FG8" s="134"/>
      <c r="FH8" s="134"/>
      <c r="FI8" s="134"/>
      <c r="FJ8" s="134"/>
      <c r="FK8" s="134"/>
    </row>
    <row r="9" spans="1:167" ht="12.75">
      <c r="A9" s="11"/>
      <c r="B9" s="82" t="s">
        <v>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4" t="s">
        <v>30</v>
      </c>
      <c r="AW9" s="84"/>
      <c r="AX9" s="84"/>
      <c r="AY9" s="84"/>
      <c r="AZ9" s="84"/>
      <c r="BA9" s="84"/>
      <c r="BB9" s="84"/>
      <c r="BC9" s="84"/>
      <c r="BD9" s="98">
        <f>SUM(BO9:FK9)</f>
        <v>26834.146259800003</v>
      </c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160">
        <f>'за 2019 год стр.2 '!CA9:CI9*1.1*1.1</f>
        <v>982.9552733000002</v>
      </c>
      <c r="CB9" s="161"/>
      <c r="CC9" s="161"/>
      <c r="CD9" s="161"/>
      <c r="CE9" s="161"/>
      <c r="CF9" s="161"/>
      <c r="CG9" s="161"/>
      <c r="CH9" s="161"/>
      <c r="CI9" s="162"/>
      <c r="CJ9" s="160">
        <f>'за 2019 год стр.2 '!CJ9:CR9*1.1*1.1</f>
        <v>10932.4494983</v>
      </c>
      <c r="CK9" s="161"/>
      <c r="CL9" s="161"/>
      <c r="CM9" s="161"/>
      <c r="CN9" s="161"/>
      <c r="CO9" s="161"/>
      <c r="CP9" s="161"/>
      <c r="CQ9" s="161"/>
      <c r="CR9" s="162"/>
      <c r="CS9" s="160">
        <f>'за 2019 год стр.2 '!CS9:DA9*1.1*1.1</f>
        <v>3277.1494195000005</v>
      </c>
      <c r="CT9" s="161"/>
      <c r="CU9" s="161"/>
      <c r="CV9" s="161"/>
      <c r="CW9" s="161"/>
      <c r="CX9" s="161"/>
      <c r="CY9" s="161"/>
      <c r="CZ9" s="161"/>
      <c r="DA9" s="162"/>
      <c r="DB9" s="160">
        <f>'за 2019 год стр.2 '!DB9:DJ9*1.1*1.1</f>
        <v>59.96278420000001</v>
      </c>
      <c r="DC9" s="161"/>
      <c r="DD9" s="161"/>
      <c r="DE9" s="161"/>
      <c r="DF9" s="161"/>
      <c r="DG9" s="161"/>
      <c r="DH9" s="161"/>
      <c r="DI9" s="161"/>
      <c r="DJ9" s="162"/>
      <c r="DK9" s="160">
        <f>'за 2019 год стр.2 '!DK9:DT9*1.1*1.1</f>
        <v>11581.629284500003</v>
      </c>
      <c r="DL9" s="161"/>
      <c r="DM9" s="161"/>
      <c r="DN9" s="161"/>
      <c r="DO9" s="161"/>
      <c r="DP9" s="161"/>
      <c r="DQ9" s="161"/>
      <c r="DR9" s="161"/>
      <c r="DS9" s="161"/>
      <c r="DT9" s="162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60">
        <f>'за 2019 год стр.2 '!ES9:FB9*1.1*1.1</f>
        <v>0</v>
      </c>
      <c r="ET9" s="161"/>
      <c r="EU9" s="161"/>
      <c r="EV9" s="161"/>
      <c r="EW9" s="161"/>
      <c r="EX9" s="161"/>
      <c r="EY9" s="161"/>
      <c r="EZ9" s="161"/>
      <c r="FA9" s="161"/>
      <c r="FB9" s="162"/>
      <c r="FC9" s="134"/>
      <c r="FD9" s="134"/>
      <c r="FE9" s="134"/>
      <c r="FF9" s="134"/>
      <c r="FG9" s="134"/>
      <c r="FH9" s="134"/>
      <c r="FI9" s="134"/>
      <c r="FJ9" s="134"/>
      <c r="FK9" s="134"/>
    </row>
    <row r="10" spans="1:167" ht="12.75">
      <c r="A10" s="11"/>
      <c r="B10" s="158" t="s">
        <v>55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4" t="s">
        <v>31</v>
      </c>
      <c r="AW10" s="84"/>
      <c r="AX10" s="84"/>
      <c r="AY10" s="84"/>
      <c r="AZ10" s="84"/>
      <c r="BA10" s="84"/>
      <c r="BB10" s="84"/>
      <c r="BC10" s="84"/>
      <c r="BD10" s="98">
        <f>SUM(BO10:FK10)</f>
        <v>0</v>
      </c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160">
        <f>'за 2019 год стр.2 '!CA10:CI10*1.1*1.1</f>
        <v>0</v>
      </c>
      <c r="CB10" s="161"/>
      <c r="CC10" s="161"/>
      <c r="CD10" s="161"/>
      <c r="CE10" s="161"/>
      <c r="CF10" s="161"/>
      <c r="CG10" s="161"/>
      <c r="CH10" s="161"/>
      <c r="CI10" s="162"/>
      <c r="CJ10" s="160">
        <f>'за 2019 год стр.2 '!CJ10:CR10*1.1*1.1</f>
        <v>0</v>
      </c>
      <c r="CK10" s="161"/>
      <c r="CL10" s="161"/>
      <c r="CM10" s="161"/>
      <c r="CN10" s="161"/>
      <c r="CO10" s="161"/>
      <c r="CP10" s="161"/>
      <c r="CQ10" s="161"/>
      <c r="CR10" s="162"/>
      <c r="CS10" s="160">
        <f>'за 2019 год стр.2 '!CS10:DA10*1.1*1.1</f>
        <v>0</v>
      </c>
      <c r="CT10" s="161"/>
      <c r="CU10" s="161"/>
      <c r="CV10" s="161"/>
      <c r="CW10" s="161"/>
      <c r="CX10" s="161"/>
      <c r="CY10" s="161"/>
      <c r="CZ10" s="161"/>
      <c r="DA10" s="162"/>
      <c r="DB10" s="160">
        <f>'за 2019 год стр.2 '!DB10:DJ10*1.1*1.1</f>
        <v>0</v>
      </c>
      <c r="DC10" s="161"/>
      <c r="DD10" s="161"/>
      <c r="DE10" s="161"/>
      <c r="DF10" s="161"/>
      <c r="DG10" s="161"/>
      <c r="DH10" s="161"/>
      <c r="DI10" s="161"/>
      <c r="DJ10" s="162"/>
      <c r="DK10" s="160">
        <f>'за 2019 год стр.2 '!DK10:DT10*1.1*1.1</f>
        <v>0</v>
      </c>
      <c r="DL10" s="161"/>
      <c r="DM10" s="161"/>
      <c r="DN10" s="161"/>
      <c r="DO10" s="161"/>
      <c r="DP10" s="161"/>
      <c r="DQ10" s="161"/>
      <c r="DR10" s="161"/>
      <c r="DS10" s="161"/>
      <c r="DT10" s="162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60">
        <f>'за 2019 год стр.2 '!ES10:FB10*1.1*1.1</f>
        <v>0</v>
      </c>
      <c r="ET10" s="161"/>
      <c r="EU10" s="161"/>
      <c r="EV10" s="161"/>
      <c r="EW10" s="161"/>
      <c r="EX10" s="161"/>
      <c r="EY10" s="161"/>
      <c r="EZ10" s="161"/>
      <c r="FA10" s="161"/>
      <c r="FB10" s="162"/>
      <c r="FC10" s="134"/>
      <c r="FD10" s="134"/>
      <c r="FE10" s="134"/>
      <c r="FF10" s="134"/>
      <c r="FG10" s="134"/>
      <c r="FH10" s="134"/>
      <c r="FI10" s="134"/>
      <c r="FJ10" s="134"/>
      <c r="FK10" s="134"/>
    </row>
    <row r="11" spans="1:167" ht="12.75">
      <c r="A11" s="11"/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32</v>
      </c>
      <c r="AW11" s="84"/>
      <c r="AX11" s="84"/>
      <c r="AY11" s="84"/>
      <c r="AZ11" s="84"/>
      <c r="BA11" s="84"/>
      <c r="BB11" s="84"/>
      <c r="BC11" s="84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</row>
    <row r="12" spans="1:167" ht="12.75">
      <c r="A12" s="11"/>
      <c r="B12" s="82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33</v>
      </c>
      <c r="AW12" s="84"/>
      <c r="AX12" s="84"/>
      <c r="AY12" s="84"/>
      <c r="AZ12" s="84"/>
      <c r="BA12" s="84"/>
      <c r="BB12" s="84"/>
      <c r="BC12" s="8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</row>
    <row r="13" spans="1:167" ht="12.75">
      <c r="A13" s="11"/>
      <c r="B13" s="9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4" t="s">
        <v>35</v>
      </c>
      <c r="AW13" s="84"/>
      <c r="AX13" s="84"/>
      <c r="AY13" s="84"/>
      <c r="AZ13" s="84"/>
      <c r="BA13" s="84"/>
      <c r="BB13" s="84"/>
      <c r="BC13" s="8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ht="12.75">
      <c r="A14" s="11"/>
      <c r="B14" s="90" t="s">
        <v>59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4" t="s">
        <v>36</v>
      </c>
      <c r="AW14" s="84"/>
      <c r="AX14" s="84"/>
      <c r="AY14" s="84"/>
      <c r="AZ14" s="84"/>
      <c r="BA14" s="84"/>
      <c r="BB14" s="84"/>
      <c r="BC14" s="8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ht="12.75">
      <c r="A15" s="11"/>
      <c r="B15" s="90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4" t="s">
        <v>37</v>
      </c>
      <c r="AW15" s="84"/>
      <c r="AX15" s="84"/>
      <c r="AY15" s="84"/>
      <c r="AZ15" s="84"/>
      <c r="BA15" s="84"/>
      <c r="BB15" s="84"/>
      <c r="BC15" s="8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ht="12.75">
      <c r="A16" s="11"/>
      <c r="B16" s="92" t="s">
        <v>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84" t="s">
        <v>38</v>
      </c>
      <c r="AW16" s="84"/>
      <c r="AX16" s="84"/>
      <c r="AY16" s="84"/>
      <c r="AZ16" s="84"/>
      <c r="BA16" s="84"/>
      <c r="BB16" s="84"/>
      <c r="BC16" s="8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ht="12.75">
      <c r="A17" s="11"/>
      <c r="B17" s="92" t="s">
        <v>97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84" t="s">
        <v>39</v>
      </c>
      <c r="AW17" s="84"/>
      <c r="AX17" s="84"/>
      <c r="AY17" s="84"/>
      <c r="AZ17" s="84"/>
      <c r="BA17" s="84"/>
      <c r="BB17" s="84"/>
      <c r="BC17" s="8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</row>
    <row r="18" spans="1:167" ht="12.75">
      <c r="A18" s="11"/>
      <c r="B18" s="90" t="s">
        <v>61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84" t="s">
        <v>40</v>
      </c>
      <c r="AW18" s="84"/>
      <c r="AX18" s="84"/>
      <c r="AY18" s="84"/>
      <c r="AZ18" s="84"/>
      <c r="BA18" s="84"/>
      <c r="BB18" s="84"/>
      <c r="BC18" s="8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</row>
    <row r="19" spans="1:167" ht="12.75">
      <c r="A19" s="11"/>
      <c r="B19" s="90" t="s">
        <v>62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84" t="s">
        <v>41</v>
      </c>
      <c r="AW19" s="84"/>
      <c r="AX19" s="84"/>
      <c r="AY19" s="84"/>
      <c r="AZ19" s="84"/>
      <c r="BA19" s="84"/>
      <c r="BB19" s="84"/>
      <c r="BC19" s="8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</row>
    <row r="20" spans="1:167" ht="12.75">
      <c r="A20" s="11"/>
      <c r="B20" s="92" t="s">
        <v>63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84" t="s">
        <v>43</v>
      </c>
      <c r="AW20" s="84"/>
      <c r="AX20" s="84"/>
      <c r="AY20" s="84"/>
      <c r="AZ20" s="84"/>
      <c r="BA20" s="84"/>
      <c r="BB20" s="84"/>
      <c r="BC20" s="8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</row>
    <row r="21" spans="1:167" ht="12.75">
      <c r="A21" s="11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84" t="s">
        <v>42</v>
      </c>
      <c r="AW21" s="84"/>
      <c r="AX21" s="84"/>
      <c r="AY21" s="84"/>
      <c r="AZ21" s="84"/>
      <c r="BA21" s="84"/>
      <c r="BB21" s="84"/>
      <c r="BC21" s="8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</row>
    <row r="22" spans="1:167" ht="12.75">
      <c r="A22" s="11"/>
      <c r="B22" s="92" t="s">
        <v>65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4" t="s">
        <v>44</v>
      </c>
      <c r="AW22" s="84"/>
      <c r="AX22" s="84"/>
      <c r="AY22" s="84"/>
      <c r="AZ22" s="84"/>
      <c r="BA22" s="84"/>
      <c r="BB22" s="84"/>
      <c r="BC22" s="8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</row>
    <row r="23" spans="1:167" ht="12.75">
      <c r="A23" s="11"/>
      <c r="B23" s="92" t="s">
        <v>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4" t="s">
        <v>45</v>
      </c>
      <c r="AW23" s="84"/>
      <c r="AX23" s="84"/>
      <c r="AY23" s="84"/>
      <c r="AZ23" s="84"/>
      <c r="BA23" s="84"/>
      <c r="BB23" s="84"/>
      <c r="BC23" s="8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</row>
    <row r="24" spans="1:167" ht="12.75">
      <c r="A24" s="11"/>
      <c r="B24" s="90" t="s">
        <v>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84" t="s">
        <v>46</v>
      </c>
      <c r="AW24" s="84"/>
      <c r="AX24" s="84"/>
      <c r="AY24" s="84"/>
      <c r="AZ24" s="84"/>
      <c r="BA24" s="84"/>
      <c r="BB24" s="84"/>
      <c r="BC24" s="8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</row>
    <row r="25" spans="1:167" ht="12.75">
      <c r="A25" s="11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34</v>
      </c>
      <c r="AW25" s="84"/>
      <c r="AX25" s="84"/>
      <c r="AY25" s="84"/>
      <c r="AZ25" s="84"/>
      <c r="BA25" s="84"/>
      <c r="BB25" s="84"/>
      <c r="BC25" s="8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</row>
    <row r="26" spans="1:167" ht="12.75">
      <c r="A26" s="11"/>
      <c r="B26" s="82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47</v>
      </c>
      <c r="AW26" s="84"/>
      <c r="AX26" s="84"/>
      <c r="AY26" s="84"/>
      <c r="AZ26" s="84"/>
      <c r="BA26" s="84"/>
      <c r="BB26" s="84"/>
      <c r="BC26" s="8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ht="12.75">
      <c r="A27" s="12"/>
      <c r="B27" s="86" t="s">
        <v>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48</v>
      </c>
      <c r="AW27" s="88"/>
      <c r="AX27" s="88"/>
      <c r="AY27" s="88"/>
      <c r="AZ27" s="88"/>
      <c r="BA27" s="88"/>
      <c r="BB27" s="88"/>
      <c r="BC27" s="88"/>
      <c r="BD27" s="144">
        <f>SUM(CA27:FB27)</f>
        <v>854690.1</v>
      </c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44">
        <f>'за 2019 год стр.2 '!CA27:CI27*1.1*1.1</f>
        <v>0</v>
      </c>
      <c r="CB27" s="144"/>
      <c r="CC27" s="144"/>
      <c r="CD27" s="144"/>
      <c r="CE27" s="144"/>
      <c r="CF27" s="144"/>
      <c r="CG27" s="144"/>
      <c r="CH27" s="144"/>
      <c r="CI27" s="144"/>
      <c r="CJ27" s="144">
        <v>760639</v>
      </c>
      <c r="CK27" s="144"/>
      <c r="CL27" s="144"/>
      <c r="CM27" s="144"/>
      <c r="CN27" s="144"/>
      <c r="CO27" s="144"/>
      <c r="CP27" s="144"/>
      <c r="CQ27" s="144"/>
      <c r="CR27" s="144"/>
      <c r="CS27" s="144">
        <f>'за 2019 год стр.2 '!CS27:DA27*1.1*1.1</f>
        <v>0</v>
      </c>
      <c r="CT27" s="144"/>
      <c r="CU27" s="144"/>
      <c r="CV27" s="144"/>
      <c r="CW27" s="144"/>
      <c r="CX27" s="144"/>
      <c r="CY27" s="144"/>
      <c r="CZ27" s="144"/>
      <c r="DA27" s="144"/>
      <c r="DB27" s="144">
        <f>'за 2019 год стр.2 '!DB27:DJ27*1.1*1.1</f>
        <v>0</v>
      </c>
      <c r="DC27" s="144"/>
      <c r="DD27" s="144"/>
      <c r="DE27" s="144"/>
      <c r="DF27" s="144"/>
      <c r="DG27" s="144"/>
      <c r="DH27" s="144"/>
      <c r="DI27" s="144"/>
      <c r="DJ27" s="144"/>
      <c r="DK27" s="144">
        <f>'за 2019 год стр.2 '!DK27:DT27*1.1+16471*1.1+75933</f>
        <v>94051.1</v>
      </c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>
        <f>'за 2019 год стр.2 '!ES27:FB27*1.1*1.1</f>
        <v>0</v>
      </c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ht="12.75">
      <c r="A28" s="14"/>
      <c r="B28" s="146" t="s">
        <v>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8" t="s">
        <v>49</v>
      </c>
      <c r="AW28" s="148"/>
      <c r="AX28" s="148"/>
      <c r="AY28" s="148"/>
      <c r="AZ28" s="148"/>
      <c r="BA28" s="148"/>
      <c r="BB28" s="148"/>
      <c r="BC28" s="148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43"/>
      <c r="CB28" s="138"/>
      <c r="CC28" s="138"/>
      <c r="CD28" s="138"/>
      <c r="CE28" s="138"/>
      <c r="CF28" s="138"/>
      <c r="CG28" s="138"/>
      <c r="CH28" s="138"/>
      <c r="CI28" s="138"/>
      <c r="CJ28" s="143"/>
      <c r="CK28" s="138"/>
      <c r="CL28" s="138"/>
      <c r="CM28" s="138"/>
      <c r="CN28" s="138"/>
      <c r="CO28" s="138"/>
      <c r="CP28" s="138"/>
      <c r="CQ28" s="138"/>
      <c r="CR28" s="138"/>
      <c r="CS28" s="143"/>
      <c r="CT28" s="138"/>
      <c r="CU28" s="138"/>
      <c r="CV28" s="138"/>
      <c r="CW28" s="138"/>
      <c r="CX28" s="138"/>
      <c r="CY28" s="138"/>
      <c r="CZ28" s="138"/>
      <c r="DA28" s="138"/>
      <c r="DB28" s="143"/>
      <c r="DC28" s="138"/>
      <c r="DD28" s="138"/>
      <c r="DE28" s="138"/>
      <c r="DF28" s="138"/>
      <c r="DG28" s="138"/>
      <c r="DH28" s="138"/>
      <c r="DI28" s="138"/>
      <c r="DJ28" s="138"/>
      <c r="DK28" s="143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43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ht="12.75">
      <c r="A29" s="139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50</v>
      </c>
      <c r="AW29" s="142"/>
      <c r="AX29" s="142"/>
      <c r="AY29" s="142"/>
      <c r="AZ29" s="142"/>
      <c r="BA29" s="142"/>
      <c r="BB29" s="142"/>
      <c r="BC29" s="142"/>
      <c r="BD29" s="143">
        <f>BD27+BD28</f>
        <v>854690.1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selection activeCell="GC25" sqref="GC25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124" t="s">
        <v>147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3" spans="1:167" ht="12.75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6" t="s">
        <v>17</v>
      </c>
      <c r="AW3" s="177"/>
      <c r="AX3" s="177"/>
      <c r="AY3" s="177"/>
      <c r="AZ3" s="177"/>
      <c r="BA3" s="177"/>
      <c r="BB3" s="177"/>
      <c r="BC3" s="178"/>
      <c r="BD3" s="170" t="s">
        <v>82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2"/>
      <c r="BO3" s="131" t="s">
        <v>83</v>
      </c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ht="115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5"/>
      <c r="AV4" s="179"/>
      <c r="AW4" s="180"/>
      <c r="AX4" s="180"/>
      <c r="AY4" s="180"/>
      <c r="AZ4" s="180"/>
      <c r="BA4" s="180"/>
      <c r="BB4" s="180"/>
      <c r="BC4" s="181"/>
      <c r="BD4" s="185"/>
      <c r="BE4" s="186"/>
      <c r="BF4" s="186"/>
      <c r="BG4" s="186"/>
      <c r="BH4" s="186"/>
      <c r="BI4" s="186"/>
      <c r="BJ4" s="186"/>
      <c r="BK4" s="186"/>
      <c r="BL4" s="186"/>
      <c r="BM4" s="186"/>
      <c r="BN4" s="187"/>
      <c r="BO4" s="169" t="s">
        <v>92</v>
      </c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93</v>
      </c>
      <c r="CB4" s="169"/>
      <c r="CC4" s="169"/>
      <c r="CD4" s="169"/>
      <c r="CE4" s="169"/>
      <c r="CF4" s="169"/>
      <c r="CG4" s="169"/>
      <c r="CH4" s="169"/>
      <c r="CI4" s="169"/>
      <c r="CJ4" s="169" t="s">
        <v>84</v>
      </c>
      <c r="CK4" s="169"/>
      <c r="CL4" s="169"/>
      <c r="CM4" s="169"/>
      <c r="CN4" s="169"/>
      <c r="CO4" s="169"/>
      <c r="CP4" s="169"/>
      <c r="CQ4" s="169"/>
      <c r="CR4" s="169"/>
      <c r="CS4" s="169" t="s">
        <v>91</v>
      </c>
      <c r="CT4" s="169"/>
      <c r="CU4" s="169"/>
      <c r="CV4" s="169"/>
      <c r="CW4" s="169"/>
      <c r="CX4" s="169"/>
      <c r="CY4" s="169"/>
      <c r="CZ4" s="169"/>
      <c r="DA4" s="169"/>
      <c r="DB4" s="169" t="s">
        <v>85</v>
      </c>
      <c r="DC4" s="169"/>
      <c r="DD4" s="169"/>
      <c r="DE4" s="169"/>
      <c r="DF4" s="169"/>
      <c r="DG4" s="169"/>
      <c r="DH4" s="169"/>
      <c r="DI4" s="169"/>
      <c r="DJ4" s="169"/>
      <c r="DK4" s="169" t="s">
        <v>87</v>
      </c>
      <c r="DL4" s="169"/>
      <c r="DM4" s="169"/>
      <c r="DN4" s="169"/>
      <c r="DO4" s="169"/>
      <c r="DP4" s="169"/>
      <c r="DQ4" s="169"/>
      <c r="DR4" s="169"/>
      <c r="DS4" s="169"/>
      <c r="DT4" s="169"/>
      <c r="DU4" s="169" t="s">
        <v>86</v>
      </c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 t="s">
        <v>89</v>
      </c>
      <c r="EK4" s="169"/>
      <c r="EL4" s="169"/>
      <c r="EM4" s="169"/>
      <c r="EN4" s="169"/>
      <c r="EO4" s="169"/>
      <c r="EP4" s="169"/>
      <c r="EQ4" s="169"/>
      <c r="ER4" s="169"/>
      <c r="ES4" s="169" t="s">
        <v>90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 t="s">
        <v>88</v>
      </c>
      <c r="FD4" s="169"/>
      <c r="FE4" s="169"/>
      <c r="FF4" s="169"/>
      <c r="FG4" s="169"/>
      <c r="FH4" s="169"/>
      <c r="FI4" s="169"/>
      <c r="FJ4" s="169"/>
      <c r="FK4" s="169"/>
    </row>
    <row r="5" spans="1:167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2"/>
      <c r="AW5" s="183"/>
      <c r="AX5" s="183"/>
      <c r="AY5" s="183"/>
      <c r="AZ5" s="183"/>
      <c r="BA5" s="183"/>
      <c r="BB5" s="183"/>
      <c r="BC5" s="184"/>
      <c r="BD5" s="168">
        <v>1</v>
      </c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>
        <v>2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>
        <v>3</v>
      </c>
      <c r="CB5" s="168"/>
      <c r="CC5" s="168"/>
      <c r="CD5" s="168"/>
      <c r="CE5" s="168"/>
      <c r="CF5" s="168"/>
      <c r="CG5" s="168"/>
      <c r="CH5" s="168"/>
      <c r="CI5" s="168"/>
      <c r="CJ5" s="168">
        <v>4</v>
      </c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>
        <v>6</v>
      </c>
      <c r="DC5" s="168"/>
      <c r="DD5" s="168"/>
      <c r="DE5" s="168"/>
      <c r="DF5" s="168"/>
      <c r="DG5" s="168"/>
      <c r="DH5" s="168"/>
      <c r="DI5" s="168"/>
      <c r="DJ5" s="168"/>
      <c r="DK5" s="168">
        <v>7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>
        <v>8</v>
      </c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>
        <v>9</v>
      </c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/>
      <c r="FC5" s="168">
        <v>11</v>
      </c>
      <c r="FD5" s="168"/>
      <c r="FE5" s="168"/>
      <c r="FF5" s="168"/>
      <c r="FG5" s="168"/>
      <c r="FH5" s="168"/>
      <c r="FI5" s="168"/>
      <c r="FJ5" s="168"/>
      <c r="FK5" s="168"/>
    </row>
    <row r="6" spans="1:167" ht="12.75">
      <c r="A6" s="12"/>
      <c r="B6" s="166" t="s">
        <v>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88" t="s">
        <v>27</v>
      </c>
      <c r="AW6" s="88"/>
      <c r="AX6" s="88"/>
      <c r="AY6" s="88"/>
      <c r="AZ6" s="88"/>
      <c r="BA6" s="88"/>
      <c r="BB6" s="88"/>
      <c r="BC6" s="88"/>
      <c r="BD6" s="103">
        <f>SUM(BO6:FK6)</f>
        <v>30851.62213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SUM(CA7:CA10)</f>
        <v>997.67857</v>
      </c>
      <c r="CB6" s="103"/>
      <c r="CC6" s="103"/>
      <c r="CD6" s="103"/>
      <c r="CE6" s="103"/>
      <c r="CF6" s="103"/>
      <c r="CG6" s="103"/>
      <c r="CH6" s="103"/>
      <c r="CI6" s="103"/>
      <c r="CJ6" s="103">
        <f>SUM(CJ7:CJ10)</f>
        <v>17716.34648</v>
      </c>
      <c r="CK6" s="103"/>
      <c r="CL6" s="103"/>
      <c r="CM6" s="103"/>
      <c r="CN6" s="103"/>
      <c r="CO6" s="103"/>
      <c r="CP6" s="103"/>
      <c r="CQ6" s="103"/>
      <c r="CR6" s="103"/>
      <c r="CS6" s="103">
        <f>SUM(CS7:CS10)</f>
        <v>4124.48457</v>
      </c>
      <c r="CT6" s="103"/>
      <c r="CU6" s="103"/>
      <c r="CV6" s="103"/>
      <c r="CW6" s="103"/>
      <c r="CX6" s="103"/>
      <c r="CY6" s="103"/>
      <c r="CZ6" s="103"/>
      <c r="DA6" s="103"/>
      <c r="DB6" s="103">
        <f>SUM(DB7:DB10)</f>
        <v>27.03587</v>
      </c>
      <c r="DC6" s="103"/>
      <c r="DD6" s="103"/>
      <c r="DE6" s="103"/>
      <c r="DF6" s="103"/>
      <c r="DG6" s="103"/>
      <c r="DH6" s="103"/>
      <c r="DI6" s="103"/>
      <c r="DJ6" s="103"/>
      <c r="DK6" s="103">
        <f>SUM(DK7:DK10)</f>
        <v>7986.07664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03">
        <f>SUM(ES7:ES10)</f>
        <v>0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63"/>
      <c r="FD6" s="163"/>
      <c r="FE6" s="163"/>
      <c r="FF6" s="163"/>
      <c r="FG6" s="163"/>
      <c r="FH6" s="163"/>
      <c r="FI6" s="163"/>
      <c r="FJ6" s="163"/>
      <c r="FK6" s="163"/>
    </row>
    <row r="7" spans="1:167" ht="12.75">
      <c r="A7" s="13"/>
      <c r="B7" s="164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  <c r="AV7" s="84" t="s">
        <v>28</v>
      </c>
      <c r="AW7" s="84"/>
      <c r="AX7" s="84"/>
      <c r="AY7" s="84"/>
      <c r="AZ7" s="84"/>
      <c r="BA7" s="84"/>
      <c r="BB7" s="84"/>
      <c r="BC7" s="84"/>
      <c r="BD7" s="97">
        <f>SUM(BO7:FK7)</f>
        <v>0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154"/>
      <c r="DL7" s="155"/>
      <c r="DM7" s="155"/>
      <c r="DN7" s="155"/>
      <c r="DO7" s="155"/>
      <c r="DP7" s="155"/>
      <c r="DQ7" s="155"/>
      <c r="DR7" s="155"/>
      <c r="DS7" s="155"/>
      <c r="DT7" s="156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153"/>
      <c r="FD7" s="153"/>
      <c r="FE7" s="153"/>
      <c r="FF7" s="153"/>
      <c r="FG7" s="153"/>
      <c r="FH7" s="153"/>
      <c r="FI7" s="153"/>
      <c r="FJ7" s="153"/>
      <c r="FK7" s="153"/>
    </row>
    <row r="8" spans="1:167" ht="12.75">
      <c r="A8" s="11"/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 t="s">
        <v>29</v>
      </c>
      <c r="AW8" s="84"/>
      <c r="AX8" s="84"/>
      <c r="AY8" s="84"/>
      <c r="AZ8" s="84"/>
      <c r="BA8" s="84"/>
      <c r="BB8" s="84"/>
      <c r="BC8" s="84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154"/>
      <c r="DL8" s="155"/>
      <c r="DM8" s="155"/>
      <c r="DN8" s="155"/>
      <c r="DO8" s="155"/>
      <c r="DP8" s="155"/>
      <c r="DQ8" s="155"/>
      <c r="DR8" s="155"/>
      <c r="DS8" s="155"/>
      <c r="DT8" s="156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ht="12.75">
      <c r="A9" s="11"/>
      <c r="B9" s="82" t="s">
        <v>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4" t="s">
        <v>30</v>
      </c>
      <c r="AW9" s="84"/>
      <c r="AX9" s="84"/>
      <c r="AY9" s="84"/>
      <c r="AZ9" s="84"/>
      <c r="BA9" s="84"/>
      <c r="BB9" s="84"/>
      <c r="BC9" s="84"/>
      <c r="BD9" s="97">
        <f>SUM(BO9:FK9)</f>
        <v>30851.62213</v>
      </c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8">
        <v>997.67857</v>
      </c>
      <c r="CB9" s="98"/>
      <c r="CC9" s="98"/>
      <c r="CD9" s="98"/>
      <c r="CE9" s="98"/>
      <c r="CF9" s="98"/>
      <c r="CG9" s="98"/>
      <c r="CH9" s="98"/>
      <c r="CI9" s="98"/>
      <c r="CJ9" s="98">
        <v>17716.34648</v>
      </c>
      <c r="CK9" s="98"/>
      <c r="CL9" s="98"/>
      <c r="CM9" s="98"/>
      <c r="CN9" s="98"/>
      <c r="CO9" s="98"/>
      <c r="CP9" s="98"/>
      <c r="CQ9" s="98"/>
      <c r="CR9" s="98"/>
      <c r="CS9" s="98">
        <v>4124.48457</v>
      </c>
      <c r="CT9" s="98"/>
      <c r="CU9" s="98"/>
      <c r="CV9" s="98"/>
      <c r="CW9" s="98"/>
      <c r="CX9" s="98"/>
      <c r="CY9" s="98"/>
      <c r="CZ9" s="98"/>
      <c r="DA9" s="98"/>
      <c r="DB9" s="98">
        <v>27.03587</v>
      </c>
      <c r="DC9" s="98"/>
      <c r="DD9" s="98"/>
      <c r="DE9" s="98"/>
      <c r="DF9" s="98"/>
      <c r="DG9" s="98"/>
      <c r="DH9" s="98"/>
      <c r="DI9" s="98"/>
      <c r="DJ9" s="98"/>
      <c r="DK9" s="160">
        <f>30851.62213-CA9-CJ9-CS9-DB9</f>
        <v>7986.07664</v>
      </c>
      <c r="DL9" s="161"/>
      <c r="DM9" s="161"/>
      <c r="DN9" s="161"/>
      <c r="DO9" s="161"/>
      <c r="DP9" s="161"/>
      <c r="DQ9" s="161"/>
      <c r="DR9" s="161"/>
      <c r="DS9" s="161"/>
      <c r="DT9" s="162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3"/>
      <c r="EK9" s="153"/>
      <c r="EL9" s="153"/>
      <c r="EM9" s="153"/>
      <c r="EN9" s="153"/>
      <c r="EO9" s="153"/>
      <c r="EP9" s="153"/>
      <c r="EQ9" s="153"/>
      <c r="ER9" s="153"/>
      <c r="ES9" s="97">
        <v>0</v>
      </c>
      <c r="ET9" s="97"/>
      <c r="EU9" s="97"/>
      <c r="EV9" s="97"/>
      <c r="EW9" s="97"/>
      <c r="EX9" s="97"/>
      <c r="EY9" s="97"/>
      <c r="EZ9" s="97"/>
      <c r="FA9" s="97"/>
      <c r="FB9" s="97"/>
      <c r="FC9" s="153"/>
      <c r="FD9" s="153"/>
      <c r="FE9" s="153"/>
      <c r="FF9" s="153"/>
      <c r="FG9" s="153"/>
      <c r="FH9" s="153"/>
      <c r="FI9" s="153"/>
      <c r="FJ9" s="153"/>
      <c r="FK9" s="153"/>
    </row>
    <row r="10" spans="1:167" ht="12.75">
      <c r="A10" s="11"/>
      <c r="B10" s="158" t="s">
        <v>55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4" t="s">
        <v>31</v>
      </c>
      <c r="AW10" s="84"/>
      <c r="AX10" s="84"/>
      <c r="AY10" s="84"/>
      <c r="AZ10" s="84"/>
      <c r="BA10" s="84"/>
      <c r="BB10" s="84"/>
      <c r="BC10" s="84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154"/>
      <c r="CT10" s="155"/>
      <c r="CU10" s="155"/>
      <c r="CV10" s="155"/>
      <c r="CW10" s="155"/>
      <c r="CX10" s="155"/>
      <c r="CY10" s="155"/>
      <c r="CZ10" s="155"/>
      <c r="DA10" s="156"/>
      <c r="DB10" s="97"/>
      <c r="DC10" s="97"/>
      <c r="DD10" s="97"/>
      <c r="DE10" s="97"/>
      <c r="DF10" s="97"/>
      <c r="DG10" s="97"/>
      <c r="DH10" s="97"/>
      <c r="DI10" s="97"/>
      <c r="DJ10" s="97"/>
      <c r="DK10" s="154"/>
      <c r="DL10" s="155"/>
      <c r="DM10" s="155"/>
      <c r="DN10" s="155"/>
      <c r="DO10" s="155"/>
      <c r="DP10" s="155"/>
      <c r="DQ10" s="155"/>
      <c r="DR10" s="155"/>
      <c r="DS10" s="155"/>
      <c r="DT10" s="156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153"/>
      <c r="FD10" s="153"/>
      <c r="FE10" s="153"/>
      <c r="FF10" s="153"/>
      <c r="FG10" s="153"/>
      <c r="FH10" s="153"/>
      <c r="FI10" s="153"/>
      <c r="FJ10" s="153"/>
      <c r="FK10" s="153"/>
    </row>
    <row r="11" spans="1:167" ht="12.75">
      <c r="A11" s="11"/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32</v>
      </c>
      <c r="AW11" s="84"/>
      <c r="AX11" s="84"/>
      <c r="AY11" s="84"/>
      <c r="AZ11" s="84"/>
      <c r="BA11" s="84"/>
      <c r="BB11" s="84"/>
      <c r="BC11" s="84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</row>
    <row r="12" spans="1:167" ht="12.75">
      <c r="A12" s="11"/>
      <c r="B12" s="82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33</v>
      </c>
      <c r="AW12" s="84"/>
      <c r="AX12" s="84"/>
      <c r="AY12" s="84"/>
      <c r="AZ12" s="84"/>
      <c r="BA12" s="84"/>
      <c r="BB12" s="84"/>
      <c r="BC12" s="84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</row>
    <row r="13" spans="1:167" ht="12.75">
      <c r="A13" s="11"/>
      <c r="B13" s="9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4" t="s">
        <v>35</v>
      </c>
      <c r="AW13" s="84"/>
      <c r="AX13" s="84"/>
      <c r="AY13" s="84"/>
      <c r="AZ13" s="84"/>
      <c r="BA13" s="84"/>
      <c r="BB13" s="84"/>
      <c r="BC13" s="8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ht="12.75">
      <c r="A14" s="11"/>
      <c r="B14" s="90" t="s">
        <v>59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4" t="s">
        <v>36</v>
      </c>
      <c r="AW14" s="84"/>
      <c r="AX14" s="84"/>
      <c r="AY14" s="84"/>
      <c r="AZ14" s="84"/>
      <c r="BA14" s="84"/>
      <c r="BB14" s="84"/>
      <c r="BC14" s="8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ht="12.75">
      <c r="A15" s="11"/>
      <c r="B15" s="90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4" t="s">
        <v>37</v>
      </c>
      <c r="AW15" s="84"/>
      <c r="AX15" s="84"/>
      <c r="AY15" s="84"/>
      <c r="AZ15" s="84"/>
      <c r="BA15" s="84"/>
      <c r="BB15" s="84"/>
      <c r="BC15" s="8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ht="12.75">
      <c r="A16" s="11"/>
      <c r="B16" s="92" t="s">
        <v>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84" t="s">
        <v>38</v>
      </c>
      <c r="AW16" s="84"/>
      <c r="AX16" s="84"/>
      <c r="AY16" s="84"/>
      <c r="AZ16" s="84"/>
      <c r="BA16" s="84"/>
      <c r="BB16" s="84"/>
      <c r="BC16" s="8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ht="12.75">
      <c r="A17" s="11"/>
      <c r="B17" s="92" t="s">
        <v>97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84" t="s">
        <v>39</v>
      </c>
      <c r="AW17" s="84"/>
      <c r="AX17" s="84"/>
      <c r="AY17" s="84"/>
      <c r="AZ17" s="84"/>
      <c r="BA17" s="84"/>
      <c r="BB17" s="84"/>
      <c r="BC17" s="8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</row>
    <row r="18" spans="1:167" ht="12.75">
      <c r="A18" s="11"/>
      <c r="B18" s="90" t="s">
        <v>61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84" t="s">
        <v>40</v>
      </c>
      <c r="AW18" s="84"/>
      <c r="AX18" s="84"/>
      <c r="AY18" s="84"/>
      <c r="AZ18" s="84"/>
      <c r="BA18" s="84"/>
      <c r="BB18" s="84"/>
      <c r="BC18" s="8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</row>
    <row r="19" spans="1:167" ht="12.75">
      <c r="A19" s="11"/>
      <c r="B19" s="90" t="s">
        <v>62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84" t="s">
        <v>41</v>
      </c>
      <c r="AW19" s="84"/>
      <c r="AX19" s="84"/>
      <c r="AY19" s="84"/>
      <c r="AZ19" s="84"/>
      <c r="BA19" s="84"/>
      <c r="BB19" s="84"/>
      <c r="BC19" s="8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</row>
    <row r="20" spans="1:167" ht="12.75">
      <c r="A20" s="11"/>
      <c r="B20" s="92" t="s">
        <v>63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84" t="s">
        <v>43</v>
      </c>
      <c r="AW20" s="84"/>
      <c r="AX20" s="84"/>
      <c r="AY20" s="84"/>
      <c r="AZ20" s="84"/>
      <c r="BA20" s="84"/>
      <c r="BB20" s="84"/>
      <c r="BC20" s="8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</row>
    <row r="21" spans="1:167" ht="12.75">
      <c r="A21" s="11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84" t="s">
        <v>42</v>
      </c>
      <c r="AW21" s="84"/>
      <c r="AX21" s="84"/>
      <c r="AY21" s="84"/>
      <c r="AZ21" s="84"/>
      <c r="BA21" s="84"/>
      <c r="BB21" s="84"/>
      <c r="BC21" s="8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</row>
    <row r="22" spans="1:167" ht="12.75">
      <c r="A22" s="11"/>
      <c r="B22" s="92" t="s">
        <v>65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4" t="s">
        <v>44</v>
      </c>
      <c r="AW22" s="84"/>
      <c r="AX22" s="84"/>
      <c r="AY22" s="84"/>
      <c r="AZ22" s="84"/>
      <c r="BA22" s="84"/>
      <c r="BB22" s="84"/>
      <c r="BC22" s="8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</row>
    <row r="23" spans="1:167" ht="12.75">
      <c r="A23" s="11"/>
      <c r="B23" s="92" t="s">
        <v>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4" t="s">
        <v>45</v>
      </c>
      <c r="AW23" s="84"/>
      <c r="AX23" s="84"/>
      <c r="AY23" s="84"/>
      <c r="AZ23" s="84"/>
      <c r="BA23" s="84"/>
      <c r="BB23" s="84"/>
      <c r="BC23" s="8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</row>
    <row r="24" spans="1:167" ht="12.75">
      <c r="A24" s="11"/>
      <c r="B24" s="90" t="s">
        <v>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84" t="s">
        <v>46</v>
      </c>
      <c r="AW24" s="84"/>
      <c r="AX24" s="84"/>
      <c r="AY24" s="84"/>
      <c r="AZ24" s="84"/>
      <c r="BA24" s="84"/>
      <c r="BB24" s="84"/>
      <c r="BC24" s="8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</row>
    <row r="25" spans="1:167" ht="12.75">
      <c r="A25" s="11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34</v>
      </c>
      <c r="AW25" s="84"/>
      <c r="AX25" s="84"/>
      <c r="AY25" s="84"/>
      <c r="AZ25" s="84"/>
      <c r="BA25" s="84"/>
      <c r="BB25" s="84"/>
      <c r="BC25" s="8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</row>
    <row r="26" spans="1:167" ht="12.75">
      <c r="A26" s="11"/>
      <c r="B26" s="82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47</v>
      </c>
      <c r="AW26" s="84"/>
      <c r="AX26" s="84"/>
      <c r="AY26" s="84"/>
      <c r="AZ26" s="84"/>
      <c r="BA26" s="84"/>
      <c r="BB26" s="84"/>
      <c r="BC26" s="8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ht="12.75">
      <c r="A27" s="12"/>
      <c r="B27" s="86" t="s">
        <v>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48</v>
      </c>
      <c r="AW27" s="88"/>
      <c r="AX27" s="88"/>
      <c r="AY27" s="88"/>
      <c r="AZ27" s="88"/>
      <c r="BA27" s="88"/>
      <c r="BB27" s="88"/>
      <c r="BC27" s="88"/>
      <c r="BD27" s="103">
        <f>'форма 2 за 2023 год стр 1'!CN48</f>
        <v>2617501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ht="12.75">
      <c r="A28" s="14"/>
      <c r="B28" s="146" t="s">
        <v>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8" t="s">
        <v>49</v>
      </c>
      <c r="AW28" s="148"/>
      <c r="AX28" s="148"/>
      <c r="AY28" s="148"/>
      <c r="AZ28" s="148"/>
      <c r="BA28" s="148"/>
      <c r="BB28" s="148"/>
      <c r="BC28" s="148"/>
      <c r="BD28" s="149">
        <f>'форма 2 за 2023 год стр 1'!CN49</f>
        <v>1314206</v>
      </c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43"/>
      <c r="CB28" s="138"/>
      <c r="CC28" s="138"/>
      <c r="CD28" s="138"/>
      <c r="CE28" s="138"/>
      <c r="CF28" s="138"/>
      <c r="CG28" s="138"/>
      <c r="CH28" s="138"/>
      <c r="CI28" s="138"/>
      <c r="CJ28" s="143"/>
      <c r="CK28" s="138"/>
      <c r="CL28" s="138"/>
      <c r="CM28" s="138"/>
      <c r="CN28" s="138"/>
      <c r="CO28" s="138"/>
      <c r="CP28" s="138"/>
      <c r="CQ28" s="138"/>
      <c r="CR28" s="138"/>
      <c r="CS28" s="143"/>
      <c r="CT28" s="138"/>
      <c r="CU28" s="138"/>
      <c r="CV28" s="138"/>
      <c r="CW28" s="138"/>
      <c r="CX28" s="138"/>
      <c r="CY28" s="138"/>
      <c r="CZ28" s="138"/>
      <c r="DA28" s="138"/>
      <c r="DB28" s="143"/>
      <c r="DC28" s="138"/>
      <c r="DD28" s="138"/>
      <c r="DE28" s="138"/>
      <c r="DF28" s="138"/>
      <c r="DG28" s="138"/>
      <c r="DH28" s="138"/>
      <c r="DI28" s="138"/>
      <c r="DJ28" s="138"/>
      <c r="DK28" s="143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43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ht="12.75">
      <c r="A29" s="139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50</v>
      </c>
      <c r="AW29" s="142"/>
      <c r="AX29" s="142"/>
      <c r="AY29" s="142"/>
      <c r="AZ29" s="142"/>
      <c r="BA29" s="142"/>
      <c r="BB29" s="142"/>
      <c r="BC29" s="142"/>
      <c r="BD29" s="143">
        <f>BD27+BD28</f>
        <v>3931707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77"/>
  <sheetViews>
    <sheetView zoomScalePageLayoutView="0" workbookViewId="0" topLeftCell="A1">
      <selection activeCell="A1" sqref="A1:IV16384"/>
    </sheetView>
  </sheetViews>
  <sheetFormatPr defaultColWidth="8.875" defaultRowHeight="12.75"/>
  <cols>
    <col min="1" max="1" width="4.125" style="26" customWidth="1"/>
    <col min="2" max="2" width="29.75390625" style="26" customWidth="1"/>
    <col min="3" max="3" width="9.00390625" style="26" customWidth="1"/>
    <col min="4" max="4" width="20.375" style="26" customWidth="1"/>
    <col min="5" max="5" width="10.25390625" style="26" customWidth="1"/>
    <col min="6" max="6" width="26.75390625" style="26" customWidth="1"/>
    <col min="7" max="7" width="18.625" style="26" customWidth="1"/>
    <col min="8" max="9" width="8.875" style="26" customWidth="1"/>
    <col min="10" max="10" width="26.625" style="26" customWidth="1"/>
    <col min="11" max="11" width="17.25390625" style="26" customWidth="1"/>
    <col min="12" max="16384" width="8.875" style="26" customWidth="1"/>
  </cols>
  <sheetData>
    <row r="1" ht="14.25">
      <c r="G1" s="19" t="s">
        <v>100</v>
      </c>
    </row>
    <row r="3" spans="1:7" ht="15.75">
      <c r="A3" s="66" t="s">
        <v>101</v>
      </c>
      <c r="B3" s="66"/>
      <c r="C3" s="66"/>
      <c r="D3" s="66"/>
      <c r="E3" s="66"/>
      <c r="F3" s="66"/>
      <c r="G3" s="66"/>
    </row>
    <row r="4" spans="1:108" ht="15.75">
      <c r="A4" s="66" t="s">
        <v>102</v>
      </c>
      <c r="B4" s="66"/>
      <c r="C4" s="66"/>
      <c r="D4" s="66"/>
      <c r="E4" s="66"/>
      <c r="F4" s="66"/>
      <c r="G4" s="6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ht="15.75">
      <c r="A5" s="66" t="s">
        <v>132</v>
      </c>
      <c r="B5" s="66"/>
      <c r="C5" s="66"/>
      <c r="D5" s="66"/>
      <c r="E5" s="66"/>
      <c r="F5" s="66"/>
      <c r="G5" s="6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7" spans="1:7" ht="138.75" customHeight="1">
      <c r="A7" s="21" t="s">
        <v>103</v>
      </c>
      <c r="B7" s="21" t="s">
        <v>104</v>
      </c>
      <c r="C7" s="21" t="s">
        <v>105</v>
      </c>
      <c r="D7" s="21" t="s">
        <v>106</v>
      </c>
      <c r="E7" s="21" t="s">
        <v>107</v>
      </c>
      <c r="F7" s="21" t="s">
        <v>108</v>
      </c>
      <c r="G7" s="21" t="s">
        <v>109</v>
      </c>
    </row>
    <row r="8" spans="1:7" s="28" customFormat="1" ht="12.7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</row>
    <row r="9" spans="1:7" ht="12.75">
      <c r="A9" s="42"/>
      <c r="B9" s="30"/>
      <c r="C9" s="30"/>
      <c r="D9" s="30"/>
      <c r="E9" s="31"/>
      <c r="F9" s="35"/>
      <c r="G9" s="36"/>
    </row>
    <row r="10" spans="1:7" ht="15.75">
      <c r="A10" s="22" t="s">
        <v>121</v>
      </c>
      <c r="B10" s="23" t="s">
        <v>112</v>
      </c>
      <c r="C10" s="29"/>
      <c r="D10" s="29"/>
      <c r="E10" s="33"/>
      <c r="F10" s="37"/>
      <c r="G10" s="38"/>
    </row>
    <row r="11" spans="1:7" ht="15.75">
      <c r="A11" s="24"/>
      <c r="B11" s="25"/>
      <c r="C11" s="39"/>
      <c r="D11" s="39"/>
      <c r="E11" s="34"/>
      <c r="F11" s="40"/>
      <c r="G11" s="41"/>
    </row>
    <row r="12" spans="1:7" ht="92.25" customHeight="1">
      <c r="A12" s="43" t="s">
        <v>110</v>
      </c>
      <c r="B12" s="44" t="s">
        <v>113</v>
      </c>
      <c r="C12" s="32" t="s">
        <v>114</v>
      </c>
      <c r="D12" s="45" t="s">
        <v>115</v>
      </c>
      <c r="E12" s="46">
        <v>35470</v>
      </c>
      <c r="F12" s="51" t="s">
        <v>120</v>
      </c>
      <c r="G12" s="47" t="s">
        <v>111</v>
      </c>
    </row>
    <row r="13" spans="1:7" ht="12.75">
      <c r="A13" s="48"/>
      <c r="B13" s="49"/>
      <c r="C13" s="29"/>
      <c r="D13" s="29"/>
      <c r="E13" s="33"/>
      <c r="F13" s="35"/>
      <c r="G13" s="36"/>
    </row>
    <row r="14" spans="1:5" ht="12.75">
      <c r="A14" s="28"/>
      <c r="E14" s="50"/>
    </row>
    <row r="15" spans="1:5" ht="12.75">
      <c r="A15" s="28"/>
      <c r="E15" s="50"/>
    </row>
    <row r="16" spans="1:5" ht="12.75">
      <c r="A16" s="28"/>
      <c r="E16" s="50"/>
    </row>
    <row r="17" spans="1:5" ht="12.75">
      <c r="A17" s="28"/>
      <c r="E17" s="50"/>
    </row>
    <row r="18" spans="1:5" ht="12.75">
      <c r="A18" s="28"/>
      <c r="E18" s="50"/>
    </row>
    <row r="19" spans="1:5" ht="12.75">
      <c r="A19" s="28"/>
      <c r="E19" s="50"/>
    </row>
    <row r="20" spans="1:5" ht="12.75">
      <c r="A20" s="28"/>
      <c r="E20" s="50"/>
    </row>
    <row r="21" ht="12.75">
      <c r="E21" s="50"/>
    </row>
    <row r="22" ht="12.75">
      <c r="E22" s="50"/>
    </row>
    <row r="23" ht="12.75">
      <c r="E23" s="50"/>
    </row>
    <row r="24" ht="12.75">
      <c r="E24" s="50"/>
    </row>
    <row r="25" ht="12.75">
      <c r="E25" s="50"/>
    </row>
    <row r="26" ht="12.75">
      <c r="E26" s="50"/>
    </row>
    <row r="27" ht="12.75">
      <c r="E27" s="50"/>
    </row>
    <row r="28" ht="12.75">
      <c r="E28" s="50"/>
    </row>
    <row r="29" ht="12.75">
      <c r="E29" s="50"/>
    </row>
    <row r="30" ht="12.75">
      <c r="E30" s="50"/>
    </row>
    <row r="31" ht="12.75">
      <c r="E31" s="50"/>
    </row>
    <row r="32" ht="12.75">
      <c r="E32" s="50"/>
    </row>
    <row r="33" ht="12.75">
      <c r="E33" s="50"/>
    </row>
    <row r="34" ht="12.75">
      <c r="E34" s="50"/>
    </row>
    <row r="35" ht="12.75">
      <c r="E35" s="50"/>
    </row>
    <row r="36" ht="12.75">
      <c r="E36" s="50"/>
    </row>
    <row r="37" ht="12.75">
      <c r="E37" s="50"/>
    </row>
    <row r="38" ht="12.75">
      <c r="E38" s="50"/>
    </row>
    <row r="39" ht="12.75">
      <c r="E39" s="50"/>
    </row>
    <row r="40" ht="12.75">
      <c r="E40" s="50"/>
    </row>
    <row r="41" ht="12.75">
      <c r="E41" s="50"/>
    </row>
    <row r="42" ht="12.75">
      <c r="E42" s="50"/>
    </row>
    <row r="43" ht="12.75">
      <c r="E43" s="50"/>
    </row>
    <row r="44" ht="12.75">
      <c r="E44" s="50"/>
    </row>
    <row r="45" ht="12.75">
      <c r="E45" s="50"/>
    </row>
    <row r="46" ht="12.75">
      <c r="E46" s="50"/>
    </row>
    <row r="47" ht="12.75">
      <c r="E47" s="50"/>
    </row>
    <row r="48" ht="12.75">
      <c r="E48" s="50"/>
    </row>
    <row r="49" ht="12.75">
      <c r="E49" s="50"/>
    </row>
    <row r="50" ht="12.75">
      <c r="E50" s="50"/>
    </row>
    <row r="51" ht="12.75">
      <c r="E51" s="50"/>
    </row>
    <row r="52" ht="12.75">
      <c r="E52" s="50"/>
    </row>
    <row r="53" ht="12.75">
      <c r="E53" s="50"/>
    </row>
    <row r="54" ht="12.75">
      <c r="E54" s="50"/>
    </row>
    <row r="55" ht="12.75">
      <c r="E55" s="50"/>
    </row>
    <row r="56" ht="12.75">
      <c r="E56" s="50"/>
    </row>
    <row r="57" ht="12.75">
      <c r="E57" s="50"/>
    </row>
    <row r="58" ht="12.75">
      <c r="E58" s="50"/>
    </row>
    <row r="59" ht="12.75">
      <c r="E59" s="50"/>
    </row>
    <row r="60" ht="12.75">
      <c r="E60" s="50"/>
    </row>
    <row r="61" ht="12.75">
      <c r="E61" s="50"/>
    </row>
    <row r="62" ht="12.75">
      <c r="E62" s="50"/>
    </row>
    <row r="63" ht="12.75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</sheetData>
  <sheetProtection/>
  <mergeCells count="3">
    <mergeCell ref="A3:G3"/>
    <mergeCell ref="A4:G4"/>
    <mergeCell ref="A5:G5"/>
  </mergeCells>
  <printOptions/>
  <pageMargins left="0.4724409448818898" right="0.2362204724409449" top="0.35433070866141736" bottom="0.31496062992125984" header="0.3937007874015748" footer="0.275590551181102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5">
      <selection activeCell="EF42" sqref="EF42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5.75">
      <c r="A6" s="135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ht="15.75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2</v>
      </c>
      <c r="AX8" s="136" t="s">
        <v>133</v>
      </c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37" t="s">
        <v>124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23" t="s">
        <v>9</v>
      </c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124" t="s">
        <v>10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5" spans="1:108" ht="15">
      <c r="A15" s="125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5" t="s">
        <v>17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34">
        <v>1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ht="15">
      <c r="A17" s="52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  <c r="BJ17" s="102" t="s">
        <v>19</v>
      </c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97">
        <f>BW18+BW19</f>
        <v>1262.8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ht="15">
      <c r="A18" s="52"/>
      <c r="B18" s="121" t="s">
        <v>12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96" t="s">
        <v>20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1:108" ht="15">
      <c r="A19" s="52"/>
      <c r="B19" s="121" t="s">
        <v>13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2"/>
      <c r="BJ19" s="96" t="s">
        <v>21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7">
        <v>1262.8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1:108" ht="15">
      <c r="A20" s="52"/>
      <c r="B20" s="104" t="s">
        <v>14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5"/>
      <c r="BJ20" s="102" t="s">
        <v>22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1:108" ht="15">
      <c r="A21" s="52"/>
      <c r="B21" s="104" t="s">
        <v>15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2" t="s">
        <v>23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98">
        <v>593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spans="1:108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15">
      <c r="A23" s="106" t="s">
        <v>95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</row>
    <row r="24" spans="1:108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 t="s">
        <v>25</v>
      </c>
    </row>
    <row r="25" spans="1:108" ht="15">
      <c r="A25" s="107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9"/>
      <c r="BJ25" s="113" t="s">
        <v>17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9" t="s">
        <v>3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 t="s">
        <v>4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</row>
    <row r="26" spans="1:108" ht="1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20">
        <v>1</v>
      </c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>
        <v>2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108" ht="15">
      <c r="A27" s="99" t="s">
        <v>26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BJ27" s="102" t="s">
        <v>27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>
        <f>SUM(BW28:CM31)</f>
        <v>21034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>
        <f>SUM(CN28:DD31)</f>
        <v>27196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</row>
    <row r="28" spans="1:108" ht="15">
      <c r="A28" s="52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6" t="s">
        <v>28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</row>
    <row r="29" spans="1:108" ht="15">
      <c r="A29" s="52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6" t="s">
        <v>29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</row>
    <row r="30" spans="1:108" ht="27" customHeight="1">
      <c r="A30" s="52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6" t="s">
        <v>30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7">
        <v>21034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>
        <v>27196</v>
      </c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</row>
    <row r="31" spans="1:108" ht="15">
      <c r="A31" s="52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6" t="s">
        <v>31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</row>
    <row r="32" spans="1:108" ht="15">
      <c r="A32" s="52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6" t="s">
        <v>32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ht="15">
      <c r="A33" s="52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6" t="s">
        <v>33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</row>
    <row r="34" spans="1:108" ht="15">
      <c r="A34" s="11"/>
      <c r="B34" s="90" t="s">
        <v>58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84" t="s">
        <v>35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11"/>
      <c r="B35" s="90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1"/>
      <c r="BJ35" s="84" t="s">
        <v>36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11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84" t="s">
        <v>37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11"/>
      <c r="B37" s="92" t="s">
        <v>96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3"/>
      <c r="BJ37" s="84" t="s">
        <v>38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11"/>
      <c r="B38" s="92" t="s">
        <v>97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3"/>
      <c r="BJ38" s="84" t="s">
        <v>39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11"/>
      <c r="B39" s="90" t="s">
        <v>61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84" t="s">
        <v>40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11"/>
      <c r="B40" s="90" t="s">
        <v>62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1"/>
      <c r="BJ40" s="84" t="s">
        <v>41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spans="1:108" ht="15">
      <c r="A41" s="11"/>
      <c r="B41" s="92" t="s">
        <v>63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84" t="s">
        <v>43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11"/>
      <c r="B42" s="90" t="s">
        <v>64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4" t="s">
        <v>42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11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84" t="s">
        <v>44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">
      <c r="A44" s="1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84" t="s">
        <v>45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">
      <c r="A45" s="11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84" t="s">
        <v>46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108" ht="15">
      <c r="A46" s="11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4" t="s">
        <v>34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</row>
    <row r="47" spans="1:108" ht="15">
      <c r="A47" s="11"/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4" t="s">
        <v>47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</row>
    <row r="48" spans="1:108" ht="15">
      <c r="A48" s="12"/>
      <c r="B48" s="86" t="s">
        <v>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48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03">
        <v>5158119</v>
      </c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>
        <f>1982225+502+425992</f>
        <v>2408719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</row>
    <row r="49" spans="1:108" ht="15.75" thickBot="1">
      <c r="A49" s="15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188">
        <f>1615327+245501</f>
        <v>1860828</v>
      </c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>
        <f>1117738+373146</f>
        <v>1490884</v>
      </c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</row>
    <row r="50" spans="1:108" ht="15.75" thickBot="1">
      <c r="A50" s="16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79" t="s">
        <v>50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>
        <f>BW48+BW49</f>
        <v>7018947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>
        <f>CN48+CN49</f>
        <v>3899603</v>
      </c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>
      <c r="A51" s="17"/>
      <c r="B51" s="68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70" t="s">
        <v>51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1">
        <f>BW50-CN50</f>
        <v>3119344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67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1:108" ht="24" customHeight="1">
      <c r="A57" s="1"/>
      <c r="B57" s="67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:108" ht="27" customHeight="1">
      <c r="A58" s="1"/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</row>
  </sheetData>
  <sheetProtection/>
  <mergeCells count="137">
    <mergeCell ref="A4:DD4"/>
    <mergeCell ref="A5:DD5"/>
    <mergeCell ref="A6:DD6"/>
    <mergeCell ref="A7:DD7"/>
    <mergeCell ref="AX8:BH8"/>
    <mergeCell ref="BL10:DD10"/>
    <mergeCell ref="BL11:DD11"/>
    <mergeCell ref="A13:DD13"/>
    <mergeCell ref="A15:BI16"/>
    <mergeCell ref="BJ15:BV16"/>
    <mergeCell ref="BW15:DD15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58:DD58"/>
    <mergeCell ref="B51:BI51"/>
    <mergeCell ref="BJ51:BV51"/>
    <mergeCell ref="BW51:CM51"/>
    <mergeCell ref="CN51:DD51"/>
    <mergeCell ref="B56:DD56"/>
    <mergeCell ref="B57:DD57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B1">
      <selection activeCell="DK9" sqref="DK9:DT9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124" t="s">
        <v>144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3" spans="1:167" ht="12.75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6" t="s">
        <v>17</v>
      </c>
      <c r="AW3" s="177"/>
      <c r="AX3" s="177"/>
      <c r="AY3" s="177"/>
      <c r="AZ3" s="177"/>
      <c r="BA3" s="177"/>
      <c r="BB3" s="177"/>
      <c r="BC3" s="178"/>
      <c r="BD3" s="170" t="s">
        <v>82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2"/>
      <c r="BO3" s="131" t="s">
        <v>83</v>
      </c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ht="115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5"/>
      <c r="AV4" s="179"/>
      <c r="AW4" s="180"/>
      <c r="AX4" s="180"/>
      <c r="AY4" s="180"/>
      <c r="AZ4" s="180"/>
      <c r="BA4" s="180"/>
      <c r="BB4" s="180"/>
      <c r="BC4" s="181"/>
      <c r="BD4" s="185"/>
      <c r="BE4" s="186"/>
      <c r="BF4" s="186"/>
      <c r="BG4" s="186"/>
      <c r="BH4" s="186"/>
      <c r="BI4" s="186"/>
      <c r="BJ4" s="186"/>
      <c r="BK4" s="186"/>
      <c r="BL4" s="186"/>
      <c r="BM4" s="186"/>
      <c r="BN4" s="187"/>
      <c r="BO4" s="169" t="s">
        <v>92</v>
      </c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93</v>
      </c>
      <c r="CB4" s="169"/>
      <c r="CC4" s="169"/>
      <c r="CD4" s="169"/>
      <c r="CE4" s="169"/>
      <c r="CF4" s="169"/>
      <c r="CG4" s="169"/>
      <c r="CH4" s="169"/>
      <c r="CI4" s="169"/>
      <c r="CJ4" s="169" t="s">
        <v>84</v>
      </c>
      <c r="CK4" s="169"/>
      <c r="CL4" s="169"/>
      <c r="CM4" s="169"/>
      <c r="CN4" s="169"/>
      <c r="CO4" s="169"/>
      <c r="CP4" s="169"/>
      <c r="CQ4" s="169"/>
      <c r="CR4" s="169"/>
      <c r="CS4" s="169" t="s">
        <v>91</v>
      </c>
      <c r="CT4" s="169"/>
      <c r="CU4" s="169"/>
      <c r="CV4" s="169"/>
      <c r="CW4" s="169"/>
      <c r="CX4" s="169"/>
      <c r="CY4" s="169"/>
      <c r="CZ4" s="169"/>
      <c r="DA4" s="169"/>
      <c r="DB4" s="169" t="s">
        <v>85</v>
      </c>
      <c r="DC4" s="169"/>
      <c r="DD4" s="169"/>
      <c r="DE4" s="169"/>
      <c r="DF4" s="169"/>
      <c r="DG4" s="169"/>
      <c r="DH4" s="169"/>
      <c r="DI4" s="169"/>
      <c r="DJ4" s="169"/>
      <c r="DK4" s="169" t="s">
        <v>87</v>
      </c>
      <c r="DL4" s="169"/>
      <c r="DM4" s="169"/>
      <c r="DN4" s="169"/>
      <c r="DO4" s="169"/>
      <c r="DP4" s="169"/>
      <c r="DQ4" s="169"/>
      <c r="DR4" s="169"/>
      <c r="DS4" s="169"/>
      <c r="DT4" s="169"/>
      <c r="DU4" s="169" t="s">
        <v>86</v>
      </c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 t="s">
        <v>89</v>
      </c>
      <c r="EK4" s="169"/>
      <c r="EL4" s="169"/>
      <c r="EM4" s="169"/>
      <c r="EN4" s="169"/>
      <c r="EO4" s="169"/>
      <c r="EP4" s="169"/>
      <c r="EQ4" s="169"/>
      <c r="ER4" s="169"/>
      <c r="ES4" s="169" t="s">
        <v>90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 t="s">
        <v>88</v>
      </c>
      <c r="FD4" s="169"/>
      <c r="FE4" s="169"/>
      <c r="FF4" s="169"/>
      <c r="FG4" s="169"/>
      <c r="FH4" s="169"/>
      <c r="FI4" s="169"/>
      <c r="FJ4" s="169"/>
      <c r="FK4" s="169"/>
    </row>
    <row r="5" spans="1:167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2"/>
      <c r="AW5" s="183"/>
      <c r="AX5" s="183"/>
      <c r="AY5" s="183"/>
      <c r="AZ5" s="183"/>
      <c r="BA5" s="183"/>
      <c r="BB5" s="183"/>
      <c r="BC5" s="184"/>
      <c r="BD5" s="168">
        <v>1</v>
      </c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>
        <v>2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>
        <v>3</v>
      </c>
      <c r="CB5" s="168"/>
      <c r="CC5" s="168"/>
      <c r="CD5" s="168"/>
      <c r="CE5" s="168"/>
      <c r="CF5" s="168"/>
      <c r="CG5" s="168"/>
      <c r="CH5" s="168"/>
      <c r="CI5" s="168"/>
      <c r="CJ5" s="168">
        <v>4</v>
      </c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>
        <v>6</v>
      </c>
      <c r="DC5" s="168"/>
      <c r="DD5" s="168"/>
      <c r="DE5" s="168"/>
      <c r="DF5" s="168"/>
      <c r="DG5" s="168"/>
      <c r="DH5" s="168"/>
      <c r="DI5" s="168"/>
      <c r="DJ5" s="168"/>
      <c r="DK5" s="168">
        <v>7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>
        <v>8</v>
      </c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>
        <v>9</v>
      </c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/>
      <c r="FC5" s="168">
        <v>11</v>
      </c>
      <c r="FD5" s="168"/>
      <c r="FE5" s="168"/>
      <c r="FF5" s="168"/>
      <c r="FG5" s="168"/>
      <c r="FH5" s="168"/>
      <c r="FI5" s="168"/>
      <c r="FJ5" s="168"/>
      <c r="FK5" s="168"/>
    </row>
    <row r="6" spans="1:167" ht="12.75">
      <c r="A6" s="12"/>
      <c r="B6" s="166" t="s">
        <v>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88" t="s">
        <v>27</v>
      </c>
      <c r="AW6" s="88"/>
      <c r="AX6" s="88"/>
      <c r="AY6" s="88"/>
      <c r="AZ6" s="88"/>
      <c r="BA6" s="88"/>
      <c r="BB6" s="88"/>
      <c r="BC6" s="88"/>
      <c r="BD6" s="103">
        <f>SUM(BO6:FK6)</f>
        <v>27196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SUM(CA7:CA10)</f>
        <v>686.4</v>
      </c>
      <c r="CB6" s="103"/>
      <c r="CC6" s="103"/>
      <c r="CD6" s="103"/>
      <c r="CE6" s="103"/>
      <c r="CF6" s="103"/>
      <c r="CG6" s="103"/>
      <c r="CH6" s="103"/>
      <c r="CI6" s="103"/>
      <c r="CJ6" s="103">
        <f>SUM(CJ7:CJ10)</f>
        <v>15905</v>
      </c>
      <c r="CK6" s="103"/>
      <c r="CL6" s="103"/>
      <c r="CM6" s="103"/>
      <c r="CN6" s="103"/>
      <c r="CO6" s="103"/>
      <c r="CP6" s="103"/>
      <c r="CQ6" s="103"/>
      <c r="CR6" s="103"/>
      <c r="CS6" s="103">
        <f>SUM(CS7:CS10)</f>
        <v>3721</v>
      </c>
      <c r="CT6" s="103"/>
      <c r="CU6" s="103"/>
      <c r="CV6" s="103"/>
      <c r="CW6" s="103"/>
      <c r="CX6" s="103"/>
      <c r="CY6" s="103"/>
      <c r="CZ6" s="103"/>
      <c r="DA6" s="103"/>
      <c r="DB6" s="103">
        <f>SUM(DB7:DB10)</f>
        <v>44.394</v>
      </c>
      <c r="DC6" s="103"/>
      <c r="DD6" s="103"/>
      <c r="DE6" s="103"/>
      <c r="DF6" s="103"/>
      <c r="DG6" s="103"/>
      <c r="DH6" s="103"/>
      <c r="DI6" s="103"/>
      <c r="DJ6" s="103"/>
      <c r="DK6" s="103">
        <f>SUM(DK7:DK10)</f>
        <v>6839.205999999998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03">
        <f>SUM(ES7:ES10)</f>
        <v>0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63"/>
      <c r="FD6" s="163"/>
      <c r="FE6" s="163"/>
      <c r="FF6" s="163"/>
      <c r="FG6" s="163"/>
      <c r="FH6" s="163"/>
      <c r="FI6" s="163"/>
      <c r="FJ6" s="163"/>
      <c r="FK6" s="163"/>
    </row>
    <row r="7" spans="1:167" ht="12.75">
      <c r="A7" s="13"/>
      <c r="B7" s="164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  <c r="AV7" s="84" t="s">
        <v>28</v>
      </c>
      <c r="AW7" s="84"/>
      <c r="AX7" s="84"/>
      <c r="AY7" s="84"/>
      <c r="AZ7" s="84"/>
      <c r="BA7" s="84"/>
      <c r="BB7" s="84"/>
      <c r="BC7" s="84"/>
      <c r="BD7" s="97">
        <f>SUM(BO7:FK7)</f>
        <v>0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154"/>
      <c r="DL7" s="155"/>
      <c r="DM7" s="155"/>
      <c r="DN7" s="155"/>
      <c r="DO7" s="155"/>
      <c r="DP7" s="155"/>
      <c r="DQ7" s="155"/>
      <c r="DR7" s="155"/>
      <c r="DS7" s="155"/>
      <c r="DT7" s="156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153"/>
      <c r="FD7" s="153"/>
      <c r="FE7" s="153"/>
      <c r="FF7" s="153"/>
      <c r="FG7" s="153"/>
      <c r="FH7" s="153"/>
      <c r="FI7" s="153"/>
      <c r="FJ7" s="153"/>
      <c r="FK7" s="153"/>
    </row>
    <row r="8" spans="1:167" ht="12.75">
      <c r="A8" s="11"/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 t="s">
        <v>29</v>
      </c>
      <c r="AW8" s="84"/>
      <c r="AX8" s="84"/>
      <c r="AY8" s="84"/>
      <c r="AZ8" s="84"/>
      <c r="BA8" s="84"/>
      <c r="BB8" s="84"/>
      <c r="BC8" s="84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154"/>
      <c r="DL8" s="155"/>
      <c r="DM8" s="155"/>
      <c r="DN8" s="155"/>
      <c r="DO8" s="155"/>
      <c r="DP8" s="155"/>
      <c r="DQ8" s="155"/>
      <c r="DR8" s="155"/>
      <c r="DS8" s="155"/>
      <c r="DT8" s="156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ht="12.75">
      <c r="A9" s="11"/>
      <c r="B9" s="82" t="s">
        <v>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4" t="s">
        <v>30</v>
      </c>
      <c r="AW9" s="84"/>
      <c r="AX9" s="84"/>
      <c r="AY9" s="84"/>
      <c r="AZ9" s="84"/>
      <c r="BA9" s="84"/>
      <c r="BB9" s="84"/>
      <c r="BC9" s="84"/>
      <c r="BD9" s="97">
        <f>SUM(BO9:FK9)</f>
        <v>27196</v>
      </c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8">
        <v>686.4</v>
      </c>
      <c r="CB9" s="98"/>
      <c r="CC9" s="98"/>
      <c r="CD9" s="98"/>
      <c r="CE9" s="98"/>
      <c r="CF9" s="98"/>
      <c r="CG9" s="98"/>
      <c r="CH9" s="98"/>
      <c r="CI9" s="98"/>
      <c r="CJ9" s="98">
        <v>15905</v>
      </c>
      <c r="CK9" s="98"/>
      <c r="CL9" s="98"/>
      <c r="CM9" s="98"/>
      <c r="CN9" s="98"/>
      <c r="CO9" s="98"/>
      <c r="CP9" s="98"/>
      <c r="CQ9" s="98"/>
      <c r="CR9" s="98"/>
      <c r="CS9" s="98">
        <v>3721</v>
      </c>
      <c r="CT9" s="98"/>
      <c r="CU9" s="98"/>
      <c r="CV9" s="98"/>
      <c r="CW9" s="98"/>
      <c r="CX9" s="98"/>
      <c r="CY9" s="98"/>
      <c r="CZ9" s="98"/>
      <c r="DA9" s="98"/>
      <c r="DB9" s="98">
        <v>44.394</v>
      </c>
      <c r="DC9" s="98"/>
      <c r="DD9" s="98"/>
      <c r="DE9" s="98"/>
      <c r="DF9" s="98"/>
      <c r="DG9" s="98"/>
      <c r="DH9" s="98"/>
      <c r="DI9" s="98"/>
      <c r="DJ9" s="98"/>
      <c r="DK9" s="160">
        <f>27196-CA9-CJ9-CS9-DB9</f>
        <v>6839.205999999998</v>
      </c>
      <c r="DL9" s="161"/>
      <c r="DM9" s="161"/>
      <c r="DN9" s="161"/>
      <c r="DO9" s="161"/>
      <c r="DP9" s="161"/>
      <c r="DQ9" s="161"/>
      <c r="DR9" s="161"/>
      <c r="DS9" s="161"/>
      <c r="DT9" s="162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3"/>
      <c r="EK9" s="153"/>
      <c r="EL9" s="153"/>
      <c r="EM9" s="153"/>
      <c r="EN9" s="153"/>
      <c r="EO9" s="153"/>
      <c r="EP9" s="153"/>
      <c r="EQ9" s="153"/>
      <c r="ER9" s="153"/>
      <c r="ES9" s="97">
        <v>0</v>
      </c>
      <c r="ET9" s="97"/>
      <c r="EU9" s="97"/>
      <c r="EV9" s="97"/>
      <c r="EW9" s="97"/>
      <c r="EX9" s="97"/>
      <c r="EY9" s="97"/>
      <c r="EZ9" s="97"/>
      <c r="FA9" s="97"/>
      <c r="FB9" s="97"/>
      <c r="FC9" s="153"/>
      <c r="FD9" s="153"/>
      <c r="FE9" s="153"/>
      <c r="FF9" s="153"/>
      <c r="FG9" s="153"/>
      <c r="FH9" s="153"/>
      <c r="FI9" s="153"/>
      <c r="FJ9" s="153"/>
      <c r="FK9" s="153"/>
    </row>
    <row r="10" spans="1:167" ht="12.75">
      <c r="A10" s="11"/>
      <c r="B10" s="158" t="s">
        <v>55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4" t="s">
        <v>31</v>
      </c>
      <c r="AW10" s="84"/>
      <c r="AX10" s="84"/>
      <c r="AY10" s="84"/>
      <c r="AZ10" s="84"/>
      <c r="BA10" s="84"/>
      <c r="BB10" s="84"/>
      <c r="BC10" s="84"/>
      <c r="BD10" s="97">
        <f>SUM(BO10:FK10)</f>
        <v>0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154"/>
      <c r="CT10" s="155"/>
      <c r="CU10" s="155"/>
      <c r="CV10" s="155"/>
      <c r="CW10" s="155"/>
      <c r="CX10" s="155"/>
      <c r="CY10" s="155"/>
      <c r="CZ10" s="155"/>
      <c r="DA10" s="156"/>
      <c r="DB10" s="97"/>
      <c r="DC10" s="97"/>
      <c r="DD10" s="97"/>
      <c r="DE10" s="97"/>
      <c r="DF10" s="97"/>
      <c r="DG10" s="97"/>
      <c r="DH10" s="97"/>
      <c r="DI10" s="97"/>
      <c r="DJ10" s="97"/>
      <c r="DK10" s="154"/>
      <c r="DL10" s="155"/>
      <c r="DM10" s="155"/>
      <c r="DN10" s="155"/>
      <c r="DO10" s="155"/>
      <c r="DP10" s="155"/>
      <c r="DQ10" s="155"/>
      <c r="DR10" s="155"/>
      <c r="DS10" s="155"/>
      <c r="DT10" s="156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153"/>
      <c r="FD10" s="153"/>
      <c r="FE10" s="153"/>
      <c r="FF10" s="153"/>
      <c r="FG10" s="153"/>
      <c r="FH10" s="153"/>
      <c r="FI10" s="153"/>
      <c r="FJ10" s="153"/>
      <c r="FK10" s="153"/>
    </row>
    <row r="11" spans="1:167" ht="12.75">
      <c r="A11" s="11"/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32</v>
      </c>
      <c r="AW11" s="84"/>
      <c r="AX11" s="84"/>
      <c r="AY11" s="84"/>
      <c r="AZ11" s="84"/>
      <c r="BA11" s="84"/>
      <c r="BB11" s="84"/>
      <c r="BC11" s="84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</row>
    <row r="12" spans="1:167" ht="12.75">
      <c r="A12" s="11"/>
      <c r="B12" s="82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33</v>
      </c>
      <c r="AW12" s="84"/>
      <c r="AX12" s="84"/>
      <c r="AY12" s="84"/>
      <c r="AZ12" s="84"/>
      <c r="BA12" s="84"/>
      <c r="BB12" s="84"/>
      <c r="BC12" s="84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</row>
    <row r="13" spans="1:167" ht="12.75">
      <c r="A13" s="11"/>
      <c r="B13" s="9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4" t="s">
        <v>35</v>
      </c>
      <c r="AW13" s="84"/>
      <c r="AX13" s="84"/>
      <c r="AY13" s="84"/>
      <c r="AZ13" s="84"/>
      <c r="BA13" s="84"/>
      <c r="BB13" s="84"/>
      <c r="BC13" s="8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ht="12.75">
      <c r="A14" s="11"/>
      <c r="B14" s="90" t="s">
        <v>59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4" t="s">
        <v>36</v>
      </c>
      <c r="AW14" s="84"/>
      <c r="AX14" s="84"/>
      <c r="AY14" s="84"/>
      <c r="AZ14" s="84"/>
      <c r="BA14" s="84"/>
      <c r="BB14" s="84"/>
      <c r="BC14" s="8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ht="12.75">
      <c r="A15" s="11"/>
      <c r="B15" s="90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4" t="s">
        <v>37</v>
      </c>
      <c r="AW15" s="84"/>
      <c r="AX15" s="84"/>
      <c r="AY15" s="84"/>
      <c r="AZ15" s="84"/>
      <c r="BA15" s="84"/>
      <c r="BB15" s="84"/>
      <c r="BC15" s="8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ht="12.75">
      <c r="A16" s="11"/>
      <c r="B16" s="92" t="s">
        <v>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84" t="s">
        <v>38</v>
      </c>
      <c r="AW16" s="84"/>
      <c r="AX16" s="84"/>
      <c r="AY16" s="84"/>
      <c r="AZ16" s="84"/>
      <c r="BA16" s="84"/>
      <c r="BB16" s="84"/>
      <c r="BC16" s="8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ht="12.75">
      <c r="A17" s="11"/>
      <c r="B17" s="92" t="s">
        <v>97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84" t="s">
        <v>39</v>
      </c>
      <c r="AW17" s="84"/>
      <c r="AX17" s="84"/>
      <c r="AY17" s="84"/>
      <c r="AZ17" s="84"/>
      <c r="BA17" s="84"/>
      <c r="BB17" s="84"/>
      <c r="BC17" s="8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</row>
    <row r="18" spans="1:167" ht="12.75">
      <c r="A18" s="11"/>
      <c r="B18" s="90" t="s">
        <v>61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84" t="s">
        <v>40</v>
      </c>
      <c r="AW18" s="84"/>
      <c r="AX18" s="84"/>
      <c r="AY18" s="84"/>
      <c r="AZ18" s="84"/>
      <c r="BA18" s="84"/>
      <c r="BB18" s="84"/>
      <c r="BC18" s="8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</row>
    <row r="19" spans="1:167" ht="12.75">
      <c r="A19" s="11"/>
      <c r="B19" s="90" t="s">
        <v>62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84" t="s">
        <v>41</v>
      </c>
      <c r="AW19" s="84"/>
      <c r="AX19" s="84"/>
      <c r="AY19" s="84"/>
      <c r="AZ19" s="84"/>
      <c r="BA19" s="84"/>
      <c r="BB19" s="84"/>
      <c r="BC19" s="8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</row>
    <row r="20" spans="1:167" ht="12.75">
      <c r="A20" s="11"/>
      <c r="B20" s="92" t="s">
        <v>63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84" t="s">
        <v>43</v>
      </c>
      <c r="AW20" s="84"/>
      <c r="AX20" s="84"/>
      <c r="AY20" s="84"/>
      <c r="AZ20" s="84"/>
      <c r="BA20" s="84"/>
      <c r="BB20" s="84"/>
      <c r="BC20" s="8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</row>
    <row r="21" spans="1:167" ht="12.75">
      <c r="A21" s="11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84" t="s">
        <v>42</v>
      </c>
      <c r="AW21" s="84"/>
      <c r="AX21" s="84"/>
      <c r="AY21" s="84"/>
      <c r="AZ21" s="84"/>
      <c r="BA21" s="84"/>
      <c r="BB21" s="84"/>
      <c r="BC21" s="8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</row>
    <row r="22" spans="1:167" ht="12.75">
      <c r="A22" s="11"/>
      <c r="B22" s="92" t="s">
        <v>65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4" t="s">
        <v>44</v>
      </c>
      <c r="AW22" s="84"/>
      <c r="AX22" s="84"/>
      <c r="AY22" s="84"/>
      <c r="AZ22" s="84"/>
      <c r="BA22" s="84"/>
      <c r="BB22" s="84"/>
      <c r="BC22" s="8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</row>
    <row r="23" spans="1:167" ht="12.75">
      <c r="A23" s="11"/>
      <c r="B23" s="92" t="s">
        <v>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4" t="s">
        <v>45</v>
      </c>
      <c r="AW23" s="84"/>
      <c r="AX23" s="84"/>
      <c r="AY23" s="84"/>
      <c r="AZ23" s="84"/>
      <c r="BA23" s="84"/>
      <c r="BB23" s="84"/>
      <c r="BC23" s="8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</row>
    <row r="24" spans="1:167" ht="12.75">
      <c r="A24" s="11"/>
      <c r="B24" s="90" t="s">
        <v>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84" t="s">
        <v>46</v>
      </c>
      <c r="AW24" s="84"/>
      <c r="AX24" s="84"/>
      <c r="AY24" s="84"/>
      <c r="AZ24" s="84"/>
      <c r="BA24" s="84"/>
      <c r="BB24" s="84"/>
      <c r="BC24" s="8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</row>
    <row r="25" spans="1:167" ht="12.75">
      <c r="A25" s="11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34</v>
      </c>
      <c r="AW25" s="84"/>
      <c r="AX25" s="84"/>
      <c r="AY25" s="84"/>
      <c r="AZ25" s="84"/>
      <c r="BA25" s="84"/>
      <c r="BB25" s="84"/>
      <c r="BC25" s="8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</row>
    <row r="26" spans="1:167" ht="12.75">
      <c r="A26" s="11"/>
      <c r="B26" s="82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47</v>
      </c>
      <c r="AW26" s="84"/>
      <c r="AX26" s="84"/>
      <c r="AY26" s="84"/>
      <c r="AZ26" s="84"/>
      <c r="BA26" s="84"/>
      <c r="BB26" s="84"/>
      <c r="BC26" s="8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ht="12.75">
      <c r="A27" s="12"/>
      <c r="B27" s="86" t="s">
        <v>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48</v>
      </c>
      <c r="AW27" s="88"/>
      <c r="AX27" s="88"/>
      <c r="AY27" s="88"/>
      <c r="AZ27" s="88"/>
      <c r="BA27" s="88"/>
      <c r="BB27" s="88"/>
      <c r="BC27" s="88"/>
      <c r="BD27" s="103">
        <f>'форма 2 за 2022 год стр.1'!CN48</f>
        <v>2408719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ht="12.75">
      <c r="A28" s="14"/>
      <c r="B28" s="146" t="s">
        <v>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8" t="s">
        <v>49</v>
      </c>
      <c r="AW28" s="148"/>
      <c r="AX28" s="148"/>
      <c r="AY28" s="148"/>
      <c r="AZ28" s="148"/>
      <c r="BA28" s="148"/>
      <c r="BB28" s="148"/>
      <c r="BC28" s="148"/>
      <c r="BD28" s="149">
        <f>'форма 2 за 2022 год стр.1'!CN49</f>
        <v>1490884</v>
      </c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43"/>
      <c r="CB28" s="138"/>
      <c r="CC28" s="138"/>
      <c r="CD28" s="138"/>
      <c r="CE28" s="138"/>
      <c r="CF28" s="138"/>
      <c r="CG28" s="138"/>
      <c r="CH28" s="138"/>
      <c r="CI28" s="138"/>
      <c r="CJ28" s="143"/>
      <c r="CK28" s="138"/>
      <c r="CL28" s="138"/>
      <c r="CM28" s="138"/>
      <c r="CN28" s="138"/>
      <c r="CO28" s="138"/>
      <c r="CP28" s="138"/>
      <c r="CQ28" s="138"/>
      <c r="CR28" s="138"/>
      <c r="CS28" s="143"/>
      <c r="CT28" s="138"/>
      <c r="CU28" s="138"/>
      <c r="CV28" s="138"/>
      <c r="CW28" s="138"/>
      <c r="CX28" s="138"/>
      <c r="CY28" s="138"/>
      <c r="CZ28" s="138"/>
      <c r="DA28" s="138"/>
      <c r="DB28" s="143"/>
      <c r="DC28" s="138"/>
      <c r="DD28" s="138"/>
      <c r="DE28" s="138"/>
      <c r="DF28" s="138"/>
      <c r="DG28" s="138"/>
      <c r="DH28" s="138"/>
      <c r="DI28" s="138"/>
      <c r="DJ28" s="138"/>
      <c r="DK28" s="143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43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ht="12.75">
      <c r="A29" s="139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50</v>
      </c>
      <c r="AW29" s="142"/>
      <c r="AX29" s="142"/>
      <c r="AY29" s="142"/>
      <c r="AZ29" s="142"/>
      <c r="BA29" s="142"/>
      <c r="BB29" s="142"/>
      <c r="BC29" s="142"/>
      <c r="BD29" s="143">
        <f>BD27+BD28</f>
        <v>3899603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D77"/>
  <sheetViews>
    <sheetView zoomScalePageLayoutView="0" workbookViewId="0" topLeftCell="A1">
      <selection activeCell="F18" sqref="F18"/>
    </sheetView>
  </sheetViews>
  <sheetFormatPr defaultColWidth="8.875" defaultRowHeight="12.75"/>
  <cols>
    <col min="1" max="1" width="4.125" style="26" customWidth="1"/>
    <col min="2" max="2" width="29.75390625" style="26" customWidth="1"/>
    <col min="3" max="3" width="9.00390625" style="26" customWidth="1"/>
    <col min="4" max="4" width="20.375" style="26" customWidth="1"/>
    <col min="5" max="5" width="10.25390625" style="26" customWidth="1"/>
    <col min="6" max="6" width="26.75390625" style="26" customWidth="1"/>
    <col min="7" max="7" width="18.625" style="26" customWidth="1"/>
    <col min="8" max="9" width="8.875" style="26" customWidth="1"/>
    <col min="10" max="10" width="26.625" style="26" customWidth="1"/>
    <col min="11" max="11" width="17.25390625" style="26" customWidth="1"/>
    <col min="12" max="16384" width="8.875" style="26" customWidth="1"/>
  </cols>
  <sheetData>
    <row r="1" ht="14.25">
      <c r="G1" s="19" t="s">
        <v>100</v>
      </c>
    </row>
    <row r="3" spans="1:7" ht="15.75">
      <c r="A3" s="66" t="s">
        <v>101</v>
      </c>
      <c r="B3" s="66"/>
      <c r="C3" s="66"/>
      <c r="D3" s="66"/>
      <c r="E3" s="66"/>
      <c r="F3" s="66"/>
      <c r="G3" s="66"/>
    </row>
    <row r="4" spans="1:108" ht="15.75">
      <c r="A4" s="66" t="s">
        <v>102</v>
      </c>
      <c r="B4" s="66"/>
      <c r="C4" s="66"/>
      <c r="D4" s="66"/>
      <c r="E4" s="66"/>
      <c r="F4" s="66"/>
      <c r="G4" s="6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</row>
    <row r="5" spans="1:108" ht="15.75">
      <c r="A5" s="66" t="s">
        <v>128</v>
      </c>
      <c r="B5" s="66"/>
      <c r="C5" s="66"/>
      <c r="D5" s="66"/>
      <c r="E5" s="66"/>
      <c r="F5" s="66"/>
      <c r="G5" s="66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7" spans="1:7" ht="138.75" customHeight="1">
      <c r="A7" s="21" t="s">
        <v>103</v>
      </c>
      <c r="B7" s="21" t="s">
        <v>104</v>
      </c>
      <c r="C7" s="21" t="s">
        <v>105</v>
      </c>
      <c r="D7" s="21" t="s">
        <v>106</v>
      </c>
      <c r="E7" s="21" t="s">
        <v>107</v>
      </c>
      <c r="F7" s="21" t="s">
        <v>108</v>
      </c>
      <c r="G7" s="21" t="s">
        <v>109</v>
      </c>
    </row>
    <row r="8" spans="1:7" s="28" customFormat="1" ht="12.7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</row>
    <row r="9" spans="1:7" ht="12.75">
      <c r="A9" s="42"/>
      <c r="B9" s="30"/>
      <c r="C9" s="30"/>
      <c r="D9" s="30"/>
      <c r="E9" s="31"/>
      <c r="F9" s="35"/>
      <c r="G9" s="36"/>
    </row>
    <row r="10" spans="1:7" ht="15.75">
      <c r="A10" s="22" t="s">
        <v>121</v>
      </c>
      <c r="B10" s="23" t="s">
        <v>112</v>
      </c>
      <c r="C10" s="29"/>
      <c r="D10" s="29"/>
      <c r="E10" s="33"/>
      <c r="F10" s="37"/>
      <c r="G10" s="38"/>
    </row>
    <row r="11" spans="1:7" ht="15.75">
      <c r="A11" s="24"/>
      <c r="B11" s="25"/>
      <c r="C11" s="39"/>
      <c r="D11" s="39"/>
      <c r="E11" s="34"/>
      <c r="F11" s="40"/>
      <c r="G11" s="41"/>
    </row>
    <row r="12" spans="1:7" ht="92.25" customHeight="1">
      <c r="A12" s="43" t="s">
        <v>110</v>
      </c>
      <c r="B12" s="44" t="s">
        <v>113</v>
      </c>
      <c r="C12" s="32" t="s">
        <v>114</v>
      </c>
      <c r="D12" s="45" t="s">
        <v>115</v>
      </c>
      <c r="E12" s="46">
        <v>35470</v>
      </c>
      <c r="F12" s="51" t="s">
        <v>120</v>
      </c>
      <c r="G12" s="47" t="s">
        <v>111</v>
      </c>
    </row>
    <row r="13" spans="1:7" ht="12.75">
      <c r="A13" s="48"/>
      <c r="B13" s="49"/>
      <c r="C13" s="29"/>
      <c r="D13" s="29"/>
      <c r="E13" s="33"/>
      <c r="F13" s="35"/>
      <c r="G13" s="36"/>
    </row>
    <row r="14" spans="1:5" ht="12.75">
      <c r="A14" s="28"/>
      <c r="E14" s="50"/>
    </row>
    <row r="15" spans="1:5" ht="12.75">
      <c r="A15" s="28"/>
      <c r="E15" s="50"/>
    </row>
    <row r="16" spans="1:5" ht="12.75">
      <c r="A16" s="28"/>
      <c r="E16" s="50"/>
    </row>
    <row r="17" spans="1:5" ht="12.75">
      <c r="A17" s="28"/>
      <c r="E17" s="50"/>
    </row>
    <row r="18" spans="1:5" ht="12.75">
      <c r="A18" s="28"/>
      <c r="E18" s="50"/>
    </row>
    <row r="19" spans="1:5" ht="12.75">
      <c r="A19" s="28"/>
      <c r="E19" s="50"/>
    </row>
    <row r="20" spans="1:5" ht="12.75">
      <c r="A20" s="28"/>
      <c r="E20" s="50"/>
    </row>
    <row r="21" ht="12.75">
      <c r="E21" s="50"/>
    </row>
    <row r="22" ht="12.75">
      <c r="E22" s="50"/>
    </row>
    <row r="23" ht="12.75">
      <c r="E23" s="50"/>
    </row>
    <row r="24" ht="12.75">
      <c r="E24" s="50"/>
    </row>
    <row r="25" ht="12.75">
      <c r="E25" s="50"/>
    </row>
    <row r="26" ht="12.75">
      <c r="E26" s="50"/>
    </row>
    <row r="27" ht="12.75">
      <c r="E27" s="50"/>
    </row>
    <row r="28" ht="12.75">
      <c r="E28" s="50"/>
    </row>
    <row r="29" ht="12.75">
      <c r="E29" s="50"/>
    </row>
    <row r="30" ht="12.75">
      <c r="E30" s="50"/>
    </row>
    <row r="31" ht="12.75">
      <c r="E31" s="50"/>
    </row>
    <row r="32" ht="12.75">
      <c r="E32" s="50"/>
    </row>
    <row r="33" ht="12.75">
      <c r="E33" s="50"/>
    </row>
    <row r="34" ht="12.75">
      <c r="E34" s="50"/>
    </row>
    <row r="35" ht="12.75">
      <c r="E35" s="50"/>
    </row>
    <row r="36" ht="12.75">
      <c r="E36" s="50"/>
    </row>
    <row r="37" ht="12.75">
      <c r="E37" s="50"/>
    </row>
    <row r="38" ht="12.75">
      <c r="E38" s="50"/>
    </row>
    <row r="39" ht="12.75">
      <c r="E39" s="50"/>
    </row>
    <row r="40" ht="12.75">
      <c r="E40" s="50"/>
    </row>
    <row r="41" ht="12.75">
      <c r="E41" s="50"/>
    </row>
    <row r="42" ht="12.75">
      <c r="E42" s="50"/>
    </row>
    <row r="43" ht="12.75">
      <c r="E43" s="50"/>
    </row>
    <row r="44" ht="12.75">
      <c r="E44" s="50"/>
    </row>
    <row r="45" ht="12.75">
      <c r="E45" s="50"/>
    </row>
    <row r="46" ht="12.75">
      <c r="E46" s="50"/>
    </row>
    <row r="47" ht="12.75">
      <c r="E47" s="50"/>
    </row>
    <row r="48" ht="12.75">
      <c r="E48" s="50"/>
    </row>
    <row r="49" ht="12.75">
      <c r="E49" s="50"/>
    </row>
    <row r="50" ht="12.75">
      <c r="E50" s="50"/>
    </row>
    <row r="51" ht="12.75">
      <c r="E51" s="50"/>
    </row>
    <row r="52" ht="12.75">
      <c r="E52" s="50"/>
    </row>
    <row r="53" ht="12.75">
      <c r="E53" s="50"/>
    </row>
    <row r="54" ht="12.75">
      <c r="E54" s="50"/>
    </row>
    <row r="55" ht="12.75">
      <c r="E55" s="50"/>
    </row>
    <row r="56" ht="12.75">
      <c r="E56" s="50"/>
    </row>
    <row r="57" ht="12.75">
      <c r="E57" s="50"/>
    </row>
    <row r="58" ht="12.75">
      <c r="E58" s="50"/>
    </row>
    <row r="59" ht="12.75">
      <c r="E59" s="50"/>
    </row>
    <row r="60" ht="12.75">
      <c r="E60" s="50"/>
    </row>
    <row r="61" ht="12.75">
      <c r="E61" s="50"/>
    </row>
    <row r="62" ht="12.75">
      <c r="E62" s="50"/>
    </row>
    <row r="63" ht="12.75">
      <c r="E63" s="50"/>
    </row>
    <row r="64" ht="12.75">
      <c r="E64" s="50"/>
    </row>
    <row r="65" ht="12.75">
      <c r="E65" s="50"/>
    </row>
    <row r="66" ht="12.75">
      <c r="E66" s="50"/>
    </row>
    <row r="67" ht="12.75">
      <c r="E67" s="50"/>
    </row>
    <row r="68" ht="12.75">
      <c r="E68" s="50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</sheetData>
  <sheetProtection/>
  <mergeCells count="3">
    <mergeCell ref="A3:G3"/>
    <mergeCell ref="A4:G4"/>
    <mergeCell ref="A5:G5"/>
  </mergeCells>
  <printOptions/>
  <pageMargins left="0.4724409448818898" right="0.2362204724409449" top="0.35433070866141736" bottom="0.31496062992125984" header="0.3937007874015748" footer="0.2755905511811024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58"/>
  <sheetViews>
    <sheetView zoomScaleSheetLayoutView="100" zoomScalePageLayoutView="0" workbookViewId="0" topLeftCell="A22">
      <selection activeCell="CN50" sqref="CN50:DD50"/>
    </sheetView>
  </sheetViews>
  <sheetFormatPr defaultColWidth="0.875" defaultRowHeight="12.75"/>
  <cols>
    <col min="1" max="16384" width="0.875" style="2" customWidth="1"/>
  </cols>
  <sheetData>
    <row r="2" ht="15">
      <c r="DD2" s="3" t="s">
        <v>0</v>
      </c>
    </row>
    <row r="4" spans="1:108" ht="15.75">
      <c r="A4" s="135" t="s">
        <v>94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5.75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</row>
    <row r="6" spans="1:108" ht="15.75">
      <c r="A6" s="135" t="s">
        <v>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</row>
    <row r="7" spans="1:108" ht="15.75">
      <c r="A7" s="135" t="s">
        <v>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</row>
    <row r="8" spans="1:108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  <c r="AV8" s="4"/>
      <c r="AW8" s="6" t="s">
        <v>2</v>
      </c>
      <c r="AX8" s="136" t="s">
        <v>129</v>
      </c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5" t="s">
        <v>8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137" t="s">
        <v>124</v>
      </c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123" t="s">
        <v>9</v>
      </c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</row>
    <row r="12" spans="1:108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">
      <c r="A13" s="124" t="s">
        <v>10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5" spans="1:108" ht="15">
      <c r="A15" s="125" t="s">
        <v>16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7"/>
      <c r="BJ15" s="125" t="s">
        <v>17</v>
      </c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7"/>
      <c r="BW15" s="131" t="s">
        <v>18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3"/>
    </row>
    <row r="16" spans="1:108" ht="1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30"/>
      <c r="BJ16" s="128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30"/>
      <c r="BW16" s="134">
        <v>1</v>
      </c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1:108" ht="15">
      <c r="A17" s="52"/>
      <c r="B17" s="104" t="s">
        <v>11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5"/>
      <c r="BJ17" s="102" t="s">
        <v>19</v>
      </c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97">
        <f>BW18+BW19</f>
        <v>950.148</v>
      </c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</row>
    <row r="18" spans="1:108" ht="15">
      <c r="A18" s="52"/>
      <c r="B18" s="121" t="s">
        <v>12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2"/>
      <c r="BJ18" s="96" t="s">
        <v>20</v>
      </c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</row>
    <row r="19" spans="1:108" ht="15">
      <c r="A19" s="52"/>
      <c r="B19" s="121" t="s">
        <v>13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2"/>
      <c r="BJ19" s="96" t="s">
        <v>21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7">
        <v>950.148</v>
      </c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1:108" ht="15">
      <c r="A20" s="52"/>
      <c r="B20" s="104" t="s">
        <v>14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5"/>
      <c r="BJ20" s="102" t="s">
        <v>22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1:108" ht="15">
      <c r="A21" s="52"/>
      <c r="B21" s="104" t="s">
        <v>15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5"/>
      <c r="BJ21" s="102" t="s">
        <v>23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98">
        <v>468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</row>
    <row r="22" spans="1:108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</row>
    <row r="23" spans="1:108" ht="15">
      <c r="A23" s="106" t="s">
        <v>95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</row>
    <row r="24" spans="1:108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 t="s">
        <v>25</v>
      </c>
    </row>
    <row r="25" spans="1:108" ht="15">
      <c r="A25" s="107" t="s">
        <v>24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9"/>
      <c r="BJ25" s="113" t="s">
        <v>17</v>
      </c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5"/>
      <c r="BW25" s="119" t="s">
        <v>3</v>
      </c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 t="s">
        <v>4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</row>
    <row r="26" spans="1:108" ht="15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8"/>
      <c r="BW26" s="120">
        <v>1</v>
      </c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>
        <v>2</v>
      </c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108" ht="15">
      <c r="A27" s="99" t="s">
        <v>26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1"/>
      <c r="BJ27" s="102" t="s">
        <v>27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3">
        <f>SUM(BW28:CM31)</f>
        <v>16599.96</v>
      </c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>
        <f>SUM(CN28:DD31)</f>
        <v>23576.69913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</row>
    <row r="28" spans="1:108" ht="15">
      <c r="A28" s="52"/>
      <c r="B28" s="94" t="s">
        <v>52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6" t="s">
        <v>28</v>
      </c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</row>
    <row r="29" spans="1:108" ht="15">
      <c r="A29" s="52"/>
      <c r="B29" s="94" t="s">
        <v>53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6" t="s">
        <v>29</v>
      </c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</row>
    <row r="30" spans="1:108" ht="27" customHeight="1">
      <c r="A30" s="52"/>
      <c r="B30" s="94" t="s">
        <v>54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6" t="s">
        <v>30</v>
      </c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7">
        <v>16599.96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>
        <v>23576.69913</v>
      </c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</row>
    <row r="31" spans="1:108" ht="15">
      <c r="A31" s="52"/>
      <c r="B31" s="94" t="s">
        <v>55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6" t="s">
        <v>31</v>
      </c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</row>
    <row r="32" spans="1:108" ht="15">
      <c r="A32" s="52"/>
      <c r="B32" s="94" t="s">
        <v>56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6" t="s">
        <v>32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ht="15">
      <c r="A33" s="52"/>
      <c r="B33" s="94" t="s">
        <v>57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6" t="s">
        <v>33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</row>
    <row r="34" spans="1:108" ht="15">
      <c r="A34" s="11"/>
      <c r="B34" s="90" t="s">
        <v>58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84" t="s">
        <v>35</v>
      </c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</row>
    <row r="35" spans="1:108" ht="15">
      <c r="A35" s="11"/>
      <c r="B35" s="90" t="s">
        <v>59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1"/>
      <c r="BJ35" s="84" t="s">
        <v>36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</row>
    <row r="36" spans="1:108" ht="15">
      <c r="A36" s="11"/>
      <c r="B36" s="90" t="s">
        <v>60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1"/>
      <c r="BJ36" s="84" t="s">
        <v>37</v>
      </c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</row>
    <row r="37" spans="1:108" ht="15">
      <c r="A37" s="11"/>
      <c r="B37" s="92" t="s">
        <v>96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3"/>
      <c r="BJ37" s="84" t="s">
        <v>38</v>
      </c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</row>
    <row r="38" spans="1:108" ht="15">
      <c r="A38" s="11"/>
      <c r="B38" s="92" t="s">
        <v>97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3"/>
      <c r="BJ38" s="84" t="s">
        <v>39</v>
      </c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</row>
    <row r="39" spans="1:108" ht="15">
      <c r="A39" s="11"/>
      <c r="B39" s="90" t="s">
        <v>61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1"/>
      <c r="BJ39" s="84" t="s">
        <v>40</v>
      </c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</row>
    <row r="40" spans="1:108" ht="15">
      <c r="A40" s="11"/>
      <c r="B40" s="90" t="s">
        <v>62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1"/>
      <c r="BJ40" s="84" t="s">
        <v>41</v>
      </c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</row>
    <row r="41" spans="1:108" ht="15">
      <c r="A41" s="11"/>
      <c r="B41" s="92" t="s">
        <v>63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3"/>
      <c r="BJ41" s="84" t="s">
        <v>43</v>
      </c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</row>
    <row r="42" spans="1:108" ht="15">
      <c r="A42" s="11"/>
      <c r="B42" s="90" t="s">
        <v>64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1"/>
      <c r="BJ42" s="84" t="s">
        <v>42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</row>
    <row r="43" spans="1:108" ht="15">
      <c r="A43" s="11"/>
      <c r="B43" s="92" t="s">
        <v>65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3"/>
      <c r="BJ43" s="84" t="s">
        <v>44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</row>
    <row r="44" spans="1:108" ht="15">
      <c r="A44" s="11"/>
      <c r="B44" s="92" t="s">
        <v>66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84" t="s">
        <v>45</v>
      </c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</row>
    <row r="45" spans="1:108" ht="15">
      <c r="A45" s="11"/>
      <c r="B45" s="90" t="s">
        <v>67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1"/>
      <c r="BJ45" s="84" t="s">
        <v>46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</row>
    <row r="46" spans="1:108" ht="15">
      <c r="A46" s="11"/>
      <c r="B46" s="82" t="s">
        <v>68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3"/>
      <c r="BJ46" s="84" t="s">
        <v>34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</row>
    <row r="47" spans="1:108" ht="15">
      <c r="A47" s="11"/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3"/>
      <c r="BJ47" s="84" t="s">
        <v>47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</row>
    <row r="48" spans="1:108" ht="15">
      <c r="A48" s="12"/>
      <c r="B48" s="86" t="s">
        <v>70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7"/>
      <c r="BJ48" s="88" t="s">
        <v>48</v>
      </c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103">
        <v>4593279</v>
      </c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>
        <f>1799587+137+389419</f>
        <v>2189143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</row>
    <row r="49" spans="1:108" ht="15.75" thickBot="1">
      <c r="A49" s="15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188">
        <f>983394+1299789</f>
        <v>2283183</v>
      </c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>
        <f>834417+678605</f>
        <v>1513022</v>
      </c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</row>
    <row r="50" spans="1:108" ht="15.75" thickBot="1">
      <c r="A50" s="16"/>
      <c r="B50" s="77" t="s">
        <v>72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8"/>
      <c r="BJ50" s="79" t="s">
        <v>50</v>
      </c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>
        <f>BW48+BW49</f>
        <v>6876462</v>
      </c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>
        <f>CN48+CN49</f>
        <v>3702165</v>
      </c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>
      <c r="A51" s="17"/>
      <c r="B51" s="68" t="s">
        <v>73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9"/>
      <c r="BJ51" s="70" t="s">
        <v>51</v>
      </c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1">
        <f>BW50-CN50</f>
        <v>3174297</v>
      </c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</row>
    <row r="52" spans="1:10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8" ht="15">
      <c r="A53" s="1"/>
      <c r="B53" s="1" t="s">
        <v>74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</row>
    <row r="54" spans="1:108" ht="15">
      <c r="A54" s="1"/>
      <c r="B54" s="1" t="s">
        <v>75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5">
      <c r="A55" s="1"/>
      <c r="B55" s="1" t="s">
        <v>76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28.5" customHeight="1">
      <c r="A56" s="1"/>
      <c r="B56" s="67" t="s">
        <v>77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</row>
    <row r="57" spans="1:108" ht="24" customHeight="1">
      <c r="A57" s="1"/>
      <c r="B57" s="67" t="s">
        <v>78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</row>
    <row r="58" spans="1:108" ht="27" customHeight="1">
      <c r="A58" s="1"/>
      <c r="B58" s="67" t="s">
        <v>79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</row>
  </sheetData>
  <sheetProtection/>
  <mergeCells count="137">
    <mergeCell ref="B58:DD58"/>
    <mergeCell ref="B51:BI51"/>
    <mergeCell ref="BJ51:BV51"/>
    <mergeCell ref="BW51:CM51"/>
    <mergeCell ref="CN51:DD51"/>
    <mergeCell ref="B56:DD56"/>
    <mergeCell ref="B57:DD57"/>
    <mergeCell ref="B49:BI49"/>
    <mergeCell ref="BJ49:BV49"/>
    <mergeCell ref="BW49:CM49"/>
    <mergeCell ref="CN49:DD49"/>
    <mergeCell ref="B50:BI50"/>
    <mergeCell ref="BJ50:BV50"/>
    <mergeCell ref="BW50:CM50"/>
    <mergeCell ref="CN50:DD50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A27:BI27"/>
    <mergeCell ref="BJ27:BV27"/>
    <mergeCell ref="BW27:CM27"/>
    <mergeCell ref="CN27:DD27"/>
    <mergeCell ref="B28:BI28"/>
    <mergeCell ref="BJ28:BV28"/>
    <mergeCell ref="BW28:CM28"/>
    <mergeCell ref="CN28:DD28"/>
    <mergeCell ref="B21:BI21"/>
    <mergeCell ref="BJ21:BV21"/>
    <mergeCell ref="BW21:DD21"/>
    <mergeCell ref="A23:DD23"/>
    <mergeCell ref="A25:BI26"/>
    <mergeCell ref="BJ25:BV26"/>
    <mergeCell ref="BW25:CM25"/>
    <mergeCell ref="CN25:DD25"/>
    <mergeCell ref="BW26:CM26"/>
    <mergeCell ref="CN26:DD26"/>
    <mergeCell ref="B19:BI19"/>
    <mergeCell ref="BJ19:BV19"/>
    <mergeCell ref="BW19:DD19"/>
    <mergeCell ref="B20:BI20"/>
    <mergeCell ref="BJ20:BV20"/>
    <mergeCell ref="BW20:DD20"/>
    <mergeCell ref="B17:BI17"/>
    <mergeCell ref="BJ17:BV17"/>
    <mergeCell ref="BW17:DD17"/>
    <mergeCell ref="B18:BI18"/>
    <mergeCell ref="BJ18:BV18"/>
    <mergeCell ref="BW18:DD18"/>
    <mergeCell ref="BL11:DD11"/>
    <mergeCell ref="A13:DD13"/>
    <mergeCell ref="A15:BI16"/>
    <mergeCell ref="BJ15:BV16"/>
    <mergeCell ref="BW15:DD15"/>
    <mergeCell ref="BW16:DD16"/>
    <mergeCell ref="A4:DD4"/>
    <mergeCell ref="A5:DD5"/>
    <mergeCell ref="A6:DD6"/>
    <mergeCell ref="A7:DD7"/>
    <mergeCell ref="AX8:BH8"/>
    <mergeCell ref="BL10:DD10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SheetLayoutView="100" zoomScalePageLayoutView="0" workbookViewId="0" topLeftCell="B1">
      <selection activeCell="BD29" sqref="BD29:BN29"/>
    </sheetView>
  </sheetViews>
  <sheetFormatPr defaultColWidth="0.875" defaultRowHeight="12.75"/>
  <cols>
    <col min="1" max="86" width="0.875" style="10" customWidth="1"/>
    <col min="87" max="87" width="1.12109375" style="10" customWidth="1"/>
    <col min="88" max="16384" width="0.875" style="10" customWidth="1"/>
  </cols>
  <sheetData>
    <row r="1" spans="2:166" ht="23.25" customHeight="1">
      <c r="B1" s="124" t="s">
        <v>130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</row>
    <row r="3" spans="1:167" ht="12.75">
      <c r="A3" s="170" t="s">
        <v>24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2"/>
      <c r="AV3" s="176" t="s">
        <v>17</v>
      </c>
      <c r="AW3" s="177"/>
      <c r="AX3" s="177"/>
      <c r="AY3" s="177"/>
      <c r="AZ3" s="177"/>
      <c r="BA3" s="177"/>
      <c r="BB3" s="177"/>
      <c r="BC3" s="178"/>
      <c r="BD3" s="170" t="s">
        <v>82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2"/>
      <c r="BO3" s="131" t="s">
        <v>83</v>
      </c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3"/>
    </row>
    <row r="4" spans="1:167" ht="115.5" customHeight="1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5"/>
      <c r="AV4" s="179"/>
      <c r="AW4" s="180"/>
      <c r="AX4" s="180"/>
      <c r="AY4" s="180"/>
      <c r="AZ4" s="180"/>
      <c r="BA4" s="180"/>
      <c r="BB4" s="180"/>
      <c r="BC4" s="181"/>
      <c r="BD4" s="185"/>
      <c r="BE4" s="186"/>
      <c r="BF4" s="186"/>
      <c r="BG4" s="186"/>
      <c r="BH4" s="186"/>
      <c r="BI4" s="186"/>
      <c r="BJ4" s="186"/>
      <c r="BK4" s="186"/>
      <c r="BL4" s="186"/>
      <c r="BM4" s="186"/>
      <c r="BN4" s="187"/>
      <c r="BO4" s="169" t="s">
        <v>92</v>
      </c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 t="s">
        <v>93</v>
      </c>
      <c r="CB4" s="169"/>
      <c r="CC4" s="169"/>
      <c r="CD4" s="169"/>
      <c r="CE4" s="169"/>
      <c r="CF4" s="169"/>
      <c r="CG4" s="169"/>
      <c r="CH4" s="169"/>
      <c r="CI4" s="169"/>
      <c r="CJ4" s="169" t="s">
        <v>84</v>
      </c>
      <c r="CK4" s="169"/>
      <c r="CL4" s="169"/>
      <c r="CM4" s="169"/>
      <c r="CN4" s="169"/>
      <c r="CO4" s="169"/>
      <c r="CP4" s="169"/>
      <c r="CQ4" s="169"/>
      <c r="CR4" s="169"/>
      <c r="CS4" s="169" t="s">
        <v>91</v>
      </c>
      <c r="CT4" s="169"/>
      <c r="CU4" s="169"/>
      <c r="CV4" s="169"/>
      <c r="CW4" s="169"/>
      <c r="CX4" s="169"/>
      <c r="CY4" s="169"/>
      <c r="CZ4" s="169"/>
      <c r="DA4" s="169"/>
      <c r="DB4" s="169" t="s">
        <v>85</v>
      </c>
      <c r="DC4" s="169"/>
      <c r="DD4" s="169"/>
      <c r="DE4" s="169"/>
      <c r="DF4" s="169"/>
      <c r="DG4" s="169"/>
      <c r="DH4" s="169"/>
      <c r="DI4" s="169"/>
      <c r="DJ4" s="169"/>
      <c r="DK4" s="169" t="s">
        <v>87</v>
      </c>
      <c r="DL4" s="169"/>
      <c r="DM4" s="169"/>
      <c r="DN4" s="169"/>
      <c r="DO4" s="169"/>
      <c r="DP4" s="169"/>
      <c r="DQ4" s="169"/>
      <c r="DR4" s="169"/>
      <c r="DS4" s="169"/>
      <c r="DT4" s="169"/>
      <c r="DU4" s="169" t="s">
        <v>86</v>
      </c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 t="s">
        <v>89</v>
      </c>
      <c r="EK4" s="169"/>
      <c r="EL4" s="169"/>
      <c r="EM4" s="169"/>
      <c r="EN4" s="169"/>
      <c r="EO4" s="169"/>
      <c r="EP4" s="169"/>
      <c r="EQ4" s="169"/>
      <c r="ER4" s="169"/>
      <c r="ES4" s="169" t="s">
        <v>90</v>
      </c>
      <c r="ET4" s="169"/>
      <c r="EU4" s="169"/>
      <c r="EV4" s="169"/>
      <c r="EW4" s="169"/>
      <c r="EX4" s="169"/>
      <c r="EY4" s="169"/>
      <c r="EZ4" s="169"/>
      <c r="FA4" s="169"/>
      <c r="FB4" s="169"/>
      <c r="FC4" s="169" t="s">
        <v>88</v>
      </c>
      <c r="FD4" s="169"/>
      <c r="FE4" s="169"/>
      <c r="FF4" s="169"/>
      <c r="FG4" s="169"/>
      <c r="FH4" s="169"/>
      <c r="FI4" s="169"/>
      <c r="FJ4" s="169"/>
      <c r="FK4" s="169"/>
    </row>
    <row r="5" spans="1:167" ht="12.75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5"/>
      <c r="AV5" s="182"/>
      <c r="AW5" s="183"/>
      <c r="AX5" s="183"/>
      <c r="AY5" s="183"/>
      <c r="AZ5" s="183"/>
      <c r="BA5" s="183"/>
      <c r="BB5" s="183"/>
      <c r="BC5" s="184"/>
      <c r="BD5" s="168">
        <v>1</v>
      </c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>
        <v>2</v>
      </c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>
        <v>3</v>
      </c>
      <c r="CB5" s="168"/>
      <c r="CC5" s="168"/>
      <c r="CD5" s="168"/>
      <c r="CE5" s="168"/>
      <c r="CF5" s="168"/>
      <c r="CG5" s="168"/>
      <c r="CH5" s="168"/>
      <c r="CI5" s="168"/>
      <c r="CJ5" s="168">
        <v>4</v>
      </c>
      <c r="CK5" s="168"/>
      <c r="CL5" s="168"/>
      <c r="CM5" s="168"/>
      <c r="CN5" s="168"/>
      <c r="CO5" s="168"/>
      <c r="CP5" s="168"/>
      <c r="CQ5" s="168"/>
      <c r="CR5" s="168"/>
      <c r="CS5" s="168">
        <v>5</v>
      </c>
      <c r="CT5" s="168"/>
      <c r="CU5" s="168"/>
      <c r="CV5" s="168"/>
      <c r="CW5" s="168"/>
      <c r="CX5" s="168"/>
      <c r="CY5" s="168"/>
      <c r="CZ5" s="168"/>
      <c r="DA5" s="168"/>
      <c r="DB5" s="168">
        <v>6</v>
      </c>
      <c r="DC5" s="168"/>
      <c r="DD5" s="168"/>
      <c r="DE5" s="168"/>
      <c r="DF5" s="168"/>
      <c r="DG5" s="168"/>
      <c r="DH5" s="168"/>
      <c r="DI5" s="168"/>
      <c r="DJ5" s="168"/>
      <c r="DK5" s="168">
        <v>7</v>
      </c>
      <c r="DL5" s="168"/>
      <c r="DM5" s="168"/>
      <c r="DN5" s="168"/>
      <c r="DO5" s="168"/>
      <c r="DP5" s="168"/>
      <c r="DQ5" s="168"/>
      <c r="DR5" s="168"/>
      <c r="DS5" s="168"/>
      <c r="DT5" s="168"/>
      <c r="DU5" s="168">
        <v>8</v>
      </c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>
        <v>9</v>
      </c>
      <c r="EK5" s="168"/>
      <c r="EL5" s="168"/>
      <c r="EM5" s="168"/>
      <c r="EN5" s="168"/>
      <c r="EO5" s="168"/>
      <c r="EP5" s="168"/>
      <c r="EQ5" s="168"/>
      <c r="ER5" s="168"/>
      <c r="ES5" s="168">
        <v>10</v>
      </c>
      <c r="ET5" s="168"/>
      <c r="EU5" s="168"/>
      <c r="EV5" s="168"/>
      <c r="EW5" s="168"/>
      <c r="EX5" s="168"/>
      <c r="EY5" s="168"/>
      <c r="EZ5" s="168"/>
      <c r="FA5" s="168"/>
      <c r="FB5" s="168"/>
      <c r="FC5" s="168">
        <v>11</v>
      </c>
      <c r="FD5" s="168"/>
      <c r="FE5" s="168"/>
      <c r="FF5" s="168"/>
      <c r="FG5" s="168"/>
      <c r="FH5" s="168"/>
      <c r="FI5" s="168"/>
      <c r="FJ5" s="168"/>
      <c r="FK5" s="168"/>
    </row>
    <row r="6" spans="1:167" ht="12.75">
      <c r="A6" s="12"/>
      <c r="B6" s="166" t="s">
        <v>26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7"/>
      <c r="AV6" s="88" t="s">
        <v>27</v>
      </c>
      <c r="AW6" s="88"/>
      <c r="AX6" s="88"/>
      <c r="AY6" s="88"/>
      <c r="AZ6" s="88"/>
      <c r="BA6" s="88"/>
      <c r="BB6" s="88"/>
      <c r="BC6" s="88"/>
      <c r="BD6" s="103">
        <f>SUM(BO6:FK6)</f>
        <v>23576.69913</v>
      </c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>
        <f>SUM(CA7:CA10)</f>
        <v>594.41924</v>
      </c>
      <c r="CB6" s="103"/>
      <c r="CC6" s="103"/>
      <c r="CD6" s="103"/>
      <c r="CE6" s="103"/>
      <c r="CF6" s="103"/>
      <c r="CG6" s="103"/>
      <c r="CH6" s="103"/>
      <c r="CI6" s="103"/>
      <c r="CJ6" s="103">
        <f>SUM(CJ7:CJ10)</f>
        <v>13922.39892</v>
      </c>
      <c r="CK6" s="103"/>
      <c r="CL6" s="103"/>
      <c r="CM6" s="103"/>
      <c r="CN6" s="103"/>
      <c r="CO6" s="103"/>
      <c r="CP6" s="103"/>
      <c r="CQ6" s="103"/>
      <c r="CR6" s="103"/>
      <c r="CS6" s="103">
        <f>SUM(CS7:CS10)</f>
        <v>3120.23299</v>
      </c>
      <c r="CT6" s="103"/>
      <c r="CU6" s="103"/>
      <c r="CV6" s="103"/>
      <c r="CW6" s="103"/>
      <c r="CX6" s="103"/>
      <c r="CY6" s="103"/>
      <c r="CZ6" s="103"/>
      <c r="DA6" s="103"/>
      <c r="DB6" s="103">
        <f>SUM(DB7:DB10)</f>
        <v>78.21009</v>
      </c>
      <c r="DC6" s="103"/>
      <c r="DD6" s="103"/>
      <c r="DE6" s="103"/>
      <c r="DF6" s="103"/>
      <c r="DG6" s="103"/>
      <c r="DH6" s="103"/>
      <c r="DI6" s="103"/>
      <c r="DJ6" s="103"/>
      <c r="DK6" s="103">
        <f>SUM(DK7:DK10)</f>
        <v>5861.43789</v>
      </c>
      <c r="DL6" s="103"/>
      <c r="DM6" s="103"/>
      <c r="DN6" s="103"/>
      <c r="DO6" s="103"/>
      <c r="DP6" s="103"/>
      <c r="DQ6" s="103"/>
      <c r="DR6" s="103"/>
      <c r="DS6" s="103"/>
      <c r="DT6" s="10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03">
        <f>SUM(ES7:ES10)</f>
        <v>0</v>
      </c>
      <c r="ET6" s="103"/>
      <c r="EU6" s="103"/>
      <c r="EV6" s="103"/>
      <c r="EW6" s="103"/>
      <c r="EX6" s="103"/>
      <c r="EY6" s="103"/>
      <c r="EZ6" s="103"/>
      <c r="FA6" s="103"/>
      <c r="FB6" s="103"/>
      <c r="FC6" s="163"/>
      <c r="FD6" s="163"/>
      <c r="FE6" s="163"/>
      <c r="FF6" s="163"/>
      <c r="FG6" s="163"/>
      <c r="FH6" s="163"/>
      <c r="FI6" s="163"/>
      <c r="FJ6" s="163"/>
      <c r="FK6" s="163"/>
    </row>
    <row r="7" spans="1:167" ht="12.75">
      <c r="A7" s="13"/>
      <c r="B7" s="164" t="s">
        <v>52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  <c r="AV7" s="84" t="s">
        <v>28</v>
      </c>
      <c r="AW7" s="84"/>
      <c r="AX7" s="84"/>
      <c r="AY7" s="84"/>
      <c r="AZ7" s="84"/>
      <c r="BA7" s="84"/>
      <c r="BB7" s="84"/>
      <c r="BC7" s="84"/>
      <c r="BD7" s="97">
        <f>SUM(BO7:FK7)</f>
        <v>0</v>
      </c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154"/>
      <c r="DL7" s="155"/>
      <c r="DM7" s="155"/>
      <c r="DN7" s="155"/>
      <c r="DO7" s="155"/>
      <c r="DP7" s="155"/>
      <c r="DQ7" s="155"/>
      <c r="DR7" s="155"/>
      <c r="DS7" s="155"/>
      <c r="DT7" s="156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153"/>
      <c r="FD7" s="153"/>
      <c r="FE7" s="153"/>
      <c r="FF7" s="153"/>
      <c r="FG7" s="153"/>
      <c r="FH7" s="153"/>
      <c r="FI7" s="153"/>
      <c r="FJ7" s="153"/>
      <c r="FK7" s="153"/>
    </row>
    <row r="8" spans="1:167" ht="12.75">
      <c r="A8" s="11"/>
      <c r="B8" s="82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3"/>
      <c r="AV8" s="84" t="s">
        <v>29</v>
      </c>
      <c r="AW8" s="84"/>
      <c r="AX8" s="84"/>
      <c r="AY8" s="84"/>
      <c r="AZ8" s="84"/>
      <c r="BA8" s="84"/>
      <c r="BB8" s="84"/>
      <c r="BC8" s="84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154"/>
      <c r="DL8" s="155"/>
      <c r="DM8" s="155"/>
      <c r="DN8" s="155"/>
      <c r="DO8" s="155"/>
      <c r="DP8" s="155"/>
      <c r="DQ8" s="155"/>
      <c r="DR8" s="155"/>
      <c r="DS8" s="155"/>
      <c r="DT8" s="156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153"/>
      <c r="FD8" s="153"/>
      <c r="FE8" s="153"/>
      <c r="FF8" s="153"/>
      <c r="FG8" s="153"/>
      <c r="FH8" s="153"/>
      <c r="FI8" s="153"/>
      <c r="FJ8" s="153"/>
      <c r="FK8" s="153"/>
    </row>
    <row r="9" spans="1:167" ht="12.75">
      <c r="A9" s="11"/>
      <c r="B9" s="82" t="s">
        <v>80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4" t="s">
        <v>30</v>
      </c>
      <c r="AW9" s="84"/>
      <c r="AX9" s="84"/>
      <c r="AY9" s="84"/>
      <c r="AZ9" s="84"/>
      <c r="BA9" s="84"/>
      <c r="BB9" s="84"/>
      <c r="BC9" s="84"/>
      <c r="BD9" s="97">
        <f>SUM(BO9:FK9)</f>
        <v>23576.69913</v>
      </c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8">
        <v>594.41924</v>
      </c>
      <c r="CB9" s="98"/>
      <c r="CC9" s="98"/>
      <c r="CD9" s="98"/>
      <c r="CE9" s="98"/>
      <c r="CF9" s="98"/>
      <c r="CG9" s="98"/>
      <c r="CH9" s="98"/>
      <c r="CI9" s="98"/>
      <c r="CJ9" s="98">
        <f>17042.63191-CS9</f>
        <v>13922.39892</v>
      </c>
      <c r="CK9" s="98"/>
      <c r="CL9" s="98"/>
      <c r="CM9" s="98"/>
      <c r="CN9" s="98"/>
      <c r="CO9" s="98"/>
      <c r="CP9" s="98"/>
      <c r="CQ9" s="98"/>
      <c r="CR9" s="98"/>
      <c r="CS9" s="98">
        <f>3058.77703+61.45596</f>
        <v>3120.23299</v>
      </c>
      <c r="CT9" s="98"/>
      <c r="CU9" s="98"/>
      <c r="CV9" s="98"/>
      <c r="CW9" s="98"/>
      <c r="CX9" s="98"/>
      <c r="CY9" s="98"/>
      <c r="CZ9" s="98"/>
      <c r="DA9" s="98"/>
      <c r="DB9" s="98">
        <v>78.21009</v>
      </c>
      <c r="DC9" s="98"/>
      <c r="DD9" s="98"/>
      <c r="DE9" s="98"/>
      <c r="DF9" s="98"/>
      <c r="DG9" s="98"/>
      <c r="DH9" s="98"/>
      <c r="DI9" s="98"/>
      <c r="DJ9" s="98"/>
      <c r="DK9" s="160">
        <v>5861.43789</v>
      </c>
      <c r="DL9" s="161"/>
      <c r="DM9" s="161"/>
      <c r="DN9" s="161"/>
      <c r="DO9" s="161"/>
      <c r="DP9" s="161"/>
      <c r="DQ9" s="161"/>
      <c r="DR9" s="161"/>
      <c r="DS9" s="161"/>
      <c r="DT9" s="162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3"/>
      <c r="EK9" s="153"/>
      <c r="EL9" s="153"/>
      <c r="EM9" s="153"/>
      <c r="EN9" s="153"/>
      <c r="EO9" s="153"/>
      <c r="EP9" s="153"/>
      <c r="EQ9" s="153"/>
      <c r="ER9" s="153"/>
      <c r="ES9" s="97">
        <v>0</v>
      </c>
      <c r="ET9" s="97"/>
      <c r="EU9" s="97"/>
      <c r="EV9" s="97"/>
      <c r="EW9" s="97"/>
      <c r="EX9" s="97"/>
      <c r="EY9" s="97"/>
      <c r="EZ9" s="97"/>
      <c r="FA9" s="97"/>
      <c r="FB9" s="97"/>
      <c r="FC9" s="153"/>
      <c r="FD9" s="153"/>
      <c r="FE9" s="153"/>
      <c r="FF9" s="153"/>
      <c r="FG9" s="153"/>
      <c r="FH9" s="153"/>
      <c r="FI9" s="153"/>
      <c r="FJ9" s="153"/>
      <c r="FK9" s="153"/>
    </row>
    <row r="10" spans="1:167" ht="12.75">
      <c r="A10" s="11"/>
      <c r="B10" s="158" t="s">
        <v>55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9"/>
      <c r="AV10" s="84" t="s">
        <v>31</v>
      </c>
      <c r="AW10" s="84"/>
      <c r="AX10" s="84"/>
      <c r="AY10" s="84"/>
      <c r="AZ10" s="84"/>
      <c r="BA10" s="84"/>
      <c r="BB10" s="84"/>
      <c r="BC10" s="84"/>
      <c r="BD10" s="97">
        <f>SUM(BO10:FK10)</f>
        <v>0</v>
      </c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154"/>
      <c r="CT10" s="155"/>
      <c r="CU10" s="155"/>
      <c r="CV10" s="155"/>
      <c r="CW10" s="155"/>
      <c r="CX10" s="155"/>
      <c r="CY10" s="155"/>
      <c r="CZ10" s="155"/>
      <c r="DA10" s="156"/>
      <c r="DB10" s="97"/>
      <c r="DC10" s="97"/>
      <c r="DD10" s="97"/>
      <c r="DE10" s="97"/>
      <c r="DF10" s="97"/>
      <c r="DG10" s="97"/>
      <c r="DH10" s="97"/>
      <c r="DI10" s="97"/>
      <c r="DJ10" s="97"/>
      <c r="DK10" s="154"/>
      <c r="DL10" s="155"/>
      <c r="DM10" s="155"/>
      <c r="DN10" s="155"/>
      <c r="DO10" s="155"/>
      <c r="DP10" s="155"/>
      <c r="DQ10" s="155"/>
      <c r="DR10" s="155"/>
      <c r="DS10" s="155"/>
      <c r="DT10" s="156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153"/>
      <c r="FD10" s="153"/>
      <c r="FE10" s="153"/>
      <c r="FF10" s="153"/>
      <c r="FG10" s="153"/>
      <c r="FH10" s="153"/>
      <c r="FI10" s="153"/>
      <c r="FJ10" s="153"/>
      <c r="FK10" s="153"/>
    </row>
    <row r="11" spans="1:167" ht="12.75">
      <c r="A11" s="11"/>
      <c r="B11" s="82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32</v>
      </c>
      <c r="AW11" s="84"/>
      <c r="AX11" s="84"/>
      <c r="AY11" s="84"/>
      <c r="AZ11" s="84"/>
      <c r="BA11" s="84"/>
      <c r="BB11" s="84"/>
      <c r="BC11" s="84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</row>
    <row r="12" spans="1:167" ht="12.75">
      <c r="A12" s="11"/>
      <c r="B12" s="82" t="s">
        <v>57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33</v>
      </c>
      <c r="AW12" s="84"/>
      <c r="AX12" s="84"/>
      <c r="AY12" s="84"/>
      <c r="AZ12" s="84"/>
      <c r="BA12" s="84"/>
      <c r="BB12" s="84"/>
      <c r="BC12" s="84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</row>
    <row r="13" spans="1:167" ht="12.75">
      <c r="A13" s="11"/>
      <c r="B13" s="90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1"/>
      <c r="AV13" s="84" t="s">
        <v>35</v>
      </c>
      <c r="AW13" s="84"/>
      <c r="AX13" s="84"/>
      <c r="AY13" s="84"/>
      <c r="AZ13" s="84"/>
      <c r="BA13" s="84"/>
      <c r="BB13" s="84"/>
      <c r="BC13" s="8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34"/>
      <c r="FD13" s="134"/>
      <c r="FE13" s="134"/>
      <c r="FF13" s="134"/>
      <c r="FG13" s="134"/>
      <c r="FH13" s="134"/>
      <c r="FI13" s="134"/>
      <c r="FJ13" s="134"/>
      <c r="FK13" s="134"/>
    </row>
    <row r="14" spans="1:167" ht="12.75">
      <c r="A14" s="11"/>
      <c r="B14" s="90" t="s">
        <v>59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1"/>
      <c r="AV14" s="84" t="s">
        <v>36</v>
      </c>
      <c r="AW14" s="84"/>
      <c r="AX14" s="84"/>
      <c r="AY14" s="84"/>
      <c r="AZ14" s="84"/>
      <c r="BA14" s="84"/>
      <c r="BB14" s="84"/>
      <c r="BC14" s="8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34"/>
      <c r="FD14" s="134"/>
      <c r="FE14" s="134"/>
      <c r="FF14" s="134"/>
      <c r="FG14" s="134"/>
      <c r="FH14" s="134"/>
      <c r="FI14" s="134"/>
      <c r="FJ14" s="134"/>
      <c r="FK14" s="134"/>
    </row>
    <row r="15" spans="1:167" ht="12.75">
      <c r="A15" s="11"/>
      <c r="B15" s="90" t="s">
        <v>60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1"/>
      <c r="AV15" s="84" t="s">
        <v>37</v>
      </c>
      <c r="AW15" s="84"/>
      <c r="AX15" s="84"/>
      <c r="AY15" s="84"/>
      <c r="AZ15" s="84"/>
      <c r="BA15" s="84"/>
      <c r="BB15" s="84"/>
      <c r="BC15" s="8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34"/>
      <c r="FD15" s="134"/>
      <c r="FE15" s="134"/>
      <c r="FF15" s="134"/>
      <c r="FG15" s="134"/>
      <c r="FH15" s="134"/>
      <c r="FI15" s="134"/>
      <c r="FJ15" s="134"/>
      <c r="FK15" s="134"/>
    </row>
    <row r="16" spans="1:167" ht="12.75">
      <c r="A16" s="11"/>
      <c r="B16" s="92" t="s">
        <v>96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84" t="s">
        <v>38</v>
      </c>
      <c r="AW16" s="84"/>
      <c r="AX16" s="84"/>
      <c r="AY16" s="84"/>
      <c r="AZ16" s="84"/>
      <c r="BA16" s="84"/>
      <c r="BB16" s="84"/>
      <c r="BC16" s="8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34"/>
      <c r="FD16" s="134"/>
      <c r="FE16" s="134"/>
      <c r="FF16" s="134"/>
      <c r="FG16" s="134"/>
      <c r="FH16" s="134"/>
      <c r="FI16" s="134"/>
      <c r="FJ16" s="134"/>
      <c r="FK16" s="134"/>
    </row>
    <row r="17" spans="1:167" ht="12.75">
      <c r="A17" s="11"/>
      <c r="B17" s="92" t="s">
        <v>97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84" t="s">
        <v>39</v>
      </c>
      <c r="AW17" s="84"/>
      <c r="AX17" s="84"/>
      <c r="AY17" s="84"/>
      <c r="AZ17" s="84"/>
      <c r="BA17" s="84"/>
      <c r="BB17" s="84"/>
      <c r="BC17" s="8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</row>
    <row r="18" spans="1:167" ht="12.75">
      <c r="A18" s="11"/>
      <c r="B18" s="90" t="s">
        <v>61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1"/>
      <c r="AV18" s="84" t="s">
        <v>40</v>
      </c>
      <c r="AW18" s="84"/>
      <c r="AX18" s="84"/>
      <c r="AY18" s="84"/>
      <c r="AZ18" s="84"/>
      <c r="BA18" s="84"/>
      <c r="BB18" s="84"/>
      <c r="BC18" s="8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</row>
    <row r="19" spans="1:167" ht="12.75">
      <c r="A19" s="11"/>
      <c r="B19" s="90" t="s">
        <v>62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1"/>
      <c r="AV19" s="84" t="s">
        <v>41</v>
      </c>
      <c r="AW19" s="84"/>
      <c r="AX19" s="84"/>
      <c r="AY19" s="84"/>
      <c r="AZ19" s="84"/>
      <c r="BA19" s="84"/>
      <c r="BB19" s="84"/>
      <c r="BC19" s="8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</row>
    <row r="20" spans="1:167" ht="12.75">
      <c r="A20" s="11"/>
      <c r="B20" s="92" t="s">
        <v>63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84" t="s">
        <v>43</v>
      </c>
      <c r="AW20" s="84"/>
      <c r="AX20" s="84"/>
      <c r="AY20" s="84"/>
      <c r="AZ20" s="84"/>
      <c r="BA20" s="84"/>
      <c r="BB20" s="84"/>
      <c r="BC20" s="8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</row>
    <row r="21" spans="1:167" ht="12.75">
      <c r="A21" s="11"/>
      <c r="B21" s="90" t="s">
        <v>64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1"/>
      <c r="AV21" s="84" t="s">
        <v>42</v>
      </c>
      <c r="AW21" s="84"/>
      <c r="AX21" s="84"/>
      <c r="AY21" s="84"/>
      <c r="AZ21" s="84"/>
      <c r="BA21" s="84"/>
      <c r="BB21" s="84"/>
      <c r="BC21" s="8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</row>
    <row r="22" spans="1:167" ht="12.75">
      <c r="A22" s="11"/>
      <c r="B22" s="92" t="s">
        <v>65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3"/>
      <c r="AV22" s="84" t="s">
        <v>44</v>
      </c>
      <c r="AW22" s="84"/>
      <c r="AX22" s="84"/>
      <c r="AY22" s="84"/>
      <c r="AZ22" s="84"/>
      <c r="BA22" s="84"/>
      <c r="BB22" s="84"/>
      <c r="BC22" s="8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</row>
    <row r="23" spans="1:167" ht="12.75">
      <c r="A23" s="11"/>
      <c r="B23" s="92" t="s">
        <v>66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4" t="s">
        <v>45</v>
      </c>
      <c r="AW23" s="84"/>
      <c r="AX23" s="84"/>
      <c r="AY23" s="84"/>
      <c r="AZ23" s="84"/>
      <c r="BA23" s="84"/>
      <c r="BB23" s="84"/>
      <c r="BC23" s="8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</row>
    <row r="24" spans="1:167" ht="12.75">
      <c r="A24" s="11"/>
      <c r="B24" s="90" t="s">
        <v>67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1"/>
      <c r="AV24" s="84" t="s">
        <v>46</v>
      </c>
      <c r="AW24" s="84"/>
      <c r="AX24" s="84"/>
      <c r="AY24" s="84"/>
      <c r="AZ24" s="84"/>
      <c r="BA24" s="84"/>
      <c r="BB24" s="84"/>
      <c r="BC24" s="8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</row>
    <row r="25" spans="1:167" ht="12.75">
      <c r="A25" s="11"/>
      <c r="B25" s="82" t="s">
        <v>68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3"/>
      <c r="AV25" s="84" t="s">
        <v>34</v>
      </c>
      <c r="AW25" s="84"/>
      <c r="AX25" s="84"/>
      <c r="AY25" s="84"/>
      <c r="AZ25" s="84"/>
      <c r="BA25" s="84"/>
      <c r="BB25" s="84"/>
      <c r="BC25" s="8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</row>
    <row r="26" spans="1:167" ht="12.75">
      <c r="A26" s="11"/>
      <c r="B26" s="82" t="s">
        <v>69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3"/>
      <c r="AV26" s="84" t="s">
        <v>47</v>
      </c>
      <c r="AW26" s="84"/>
      <c r="AX26" s="84"/>
      <c r="AY26" s="84"/>
      <c r="AZ26" s="84"/>
      <c r="BA26" s="84"/>
      <c r="BB26" s="84"/>
      <c r="BC26" s="8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</row>
    <row r="27" spans="1:167" ht="12.75">
      <c r="A27" s="12"/>
      <c r="B27" s="86" t="s">
        <v>81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7"/>
      <c r="AV27" s="88" t="s">
        <v>48</v>
      </c>
      <c r="AW27" s="88"/>
      <c r="AX27" s="88"/>
      <c r="AY27" s="88"/>
      <c r="AZ27" s="88"/>
      <c r="BA27" s="88"/>
      <c r="BB27" s="88"/>
      <c r="BC27" s="88"/>
      <c r="BD27" s="103">
        <f>'форма 2 за 2021 год стр.1'!CN48</f>
        <v>2189143</v>
      </c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ht="12.75">
      <c r="A28" s="14"/>
      <c r="B28" s="146" t="s">
        <v>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7"/>
      <c r="AV28" s="148" t="s">
        <v>49</v>
      </c>
      <c r="AW28" s="148"/>
      <c r="AX28" s="148"/>
      <c r="AY28" s="148"/>
      <c r="AZ28" s="148"/>
      <c r="BA28" s="148"/>
      <c r="BB28" s="148"/>
      <c r="BC28" s="148"/>
      <c r="BD28" s="149">
        <f>'форма 2 за 2021 год стр.1'!CN49</f>
        <v>1513022</v>
      </c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43"/>
      <c r="CB28" s="138"/>
      <c r="CC28" s="138"/>
      <c r="CD28" s="138"/>
      <c r="CE28" s="138"/>
      <c r="CF28" s="138"/>
      <c r="CG28" s="138"/>
      <c r="CH28" s="138"/>
      <c r="CI28" s="138"/>
      <c r="CJ28" s="143"/>
      <c r="CK28" s="138"/>
      <c r="CL28" s="138"/>
      <c r="CM28" s="138"/>
      <c r="CN28" s="138"/>
      <c r="CO28" s="138"/>
      <c r="CP28" s="138"/>
      <c r="CQ28" s="138"/>
      <c r="CR28" s="138"/>
      <c r="CS28" s="143"/>
      <c r="CT28" s="138"/>
      <c r="CU28" s="138"/>
      <c r="CV28" s="138"/>
      <c r="CW28" s="138"/>
      <c r="CX28" s="138"/>
      <c r="CY28" s="138"/>
      <c r="CZ28" s="138"/>
      <c r="DA28" s="138"/>
      <c r="DB28" s="143"/>
      <c r="DC28" s="138"/>
      <c r="DD28" s="138"/>
      <c r="DE28" s="138"/>
      <c r="DF28" s="138"/>
      <c r="DG28" s="138"/>
      <c r="DH28" s="138"/>
      <c r="DI28" s="138"/>
      <c r="DJ28" s="138"/>
      <c r="DK28" s="143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43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ht="12.75">
      <c r="A29" s="139" t="s">
        <v>72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42" t="s">
        <v>50</v>
      </c>
      <c r="AW29" s="142"/>
      <c r="AX29" s="142"/>
      <c r="AY29" s="142"/>
      <c r="AZ29" s="142"/>
      <c r="BA29" s="142"/>
      <c r="BB29" s="142"/>
      <c r="BC29" s="142"/>
      <c r="BD29" s="143">
        <f>BD27+BD28</f>
        <v>3702165</v>
      </c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Денисова Татьяна Александровна</cp:lastModifiedBy>
  <cp:lastPrinted>2016-01-21T06:36:12Z</cp:lastPrinted>
  <dcterms:created xsi:type="dcterms:W3CDTF">2011-01-11T10:25:48Z</dcterms:created>
  <dcterms:modified xsi:type="dcterms:W3CDTF">2024-01-24T01:24:47Z</dcterms:modified>
  <cp:category/>
  <cp:version/>
  <cp:contentType/>
  <cp:contentStatus/>
</cp:coreProperties>
</file>